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G0000SV0NS101\D10171w$\作業用\s21b\化学物質対策G－化学\081 ホームページ更新\2023(R5)\20231205_排出量等届出の様式変更および物質リスト差し替え\様式変更\"/>
    </mc:Choice>
  </mc:AlternateContent>
  <xr:revisionPtr revIDLastSave="0" documentId="13_ncr:1_{B5E5F6B6-FA3F-4981-ABAA-BB3D08CF5F8A}" xr6:coauthVersionLast="47" xr6:coauthVersionMax="47" xr10:uidLastSave="{00000000-0000-0000-0000-000000000000}"/>
  <workbookProtection workbookPassword="CC76" lockStructure="1"/>
  <bookViews>
    <workbookView xWindow="-110" yWindow="-110" windowWidth="19420" windowHeight="10560" tabRatio="706" xr2:uid="{00000000-000D-0000-FFFF-FFFF00000000}"/>
  </bookViews>
  <sheets>
    <sheet name="様式23号の16" sheetId="22" r:id="rId1"/>
    <sheet name="別紙１" sheetId="21" r:id="rId2"/>
    <sheet name="別紙２" sheetId="7" r:id="rId3"/>
    <sheet name="別紙1-1" sheetId="9" r:id="rId4"/>
    <sheet name="別紙2-1" sheetId="10" r:id="rId5"/>
    <sheet name="確認シート" sheetId="24" r:id="rId6"/>
    <sheet name="別紙１入力" sheetId="13" state="hidden" r:id="rId7"/>
    <sheet name="別紙２入力" sheetId="14" state="hidden" r:id="rId8"/>
    <sheet name="用途" sheetId="15" state="hidden" r:id="rId9"/>
    <sheet name="公共用水域と下水" sheetId="16" state="hidden" r:id="rId10"/>
    <sheet name="業種一覧" sheetId="17" state="hidden" r:id="rId11"/>
    <sheet name="廃棄物" sheetId="23" state="hidden" r:id="rId12"/>
    <sheet name="PRTR法対象物質" sheetId="26" state="hidden" r:id="rId13"/>
    <sheet name="府条例対象物質" sheetId="27" state="hidden" r:id="rId14"/>
  </sheets>
  <definedNames>
    <definedName name="_xlnm._FilterDatabase" localSheetId="12" hidden="1">PRTR法対象物質!$A$2:$E$464</definedName>
    <definedName name="_xlnm.Print_Area" localSheetId="5">確認シート!$A$1:$C$161</definedName>
    <definedName name="_xlnm.Print_Area" localSheetId="1">別紙１!$A$1:$X$33</definedName>
    <definedName name="_xlnm.Print_Area" localSheetId="3">'別紙1-1'!$B$1:$AB$270</definedName>
    <definedName name="_xlnm.Print_Area" localSheetId="4">'別紙2-1'!$B$1:$N$160</definedName>
    <definedName name="_xlnm.Print_Area" localSheetId="0">様式23号の16!$A$1:$T$41</definedName>
    <definedName name="下水名">公共用水域と下水!$E$3:$E$42</definedName>
    <definedName name="河川名">公共用水域と下水!$B$3:$B$104</definedName>
    <definedName name="業種名">業種一覧!$B$2:$B$58</definedName>
    <definedName name="公共用水域の名称">公共用水域と下水!$B$4:$B$104</definedName>
    <definedName name="条例ＶＯＣ">府条例対象物質!$B$3:$D$26</definedName>
    <definedName name="条例物質名">府条例対象物質!$A$3:$A$26</definedName>
    <definedName name="廃棄物種類">廃棄物!$E$2:$E$19</definedName>
    <definedName name="廃棄物処理方法">廃棄物!$A$2:$A$8</definedName>
    <definedName name="法ＶＯＣ">PRTR法対象物質!$B$3:$E$464</definedName>
    <definedName name="法物質名">PRTR法対象物質!$A$3:$A$464</definedName>
    <definedName name="用途一覧">用途!$A$4:$A$42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55" i="10" l="1"/>
  <c r="E154" i="10"/>
  <c r="E153" i="10"/>
  <c r="E152" i="10"/>
  <c r="A152" i="10" s="1"/>
  <c r="E151" i="10"/>
  <c r="P151" i="10"/>
  <c r="O151" i="10" s="1"/>
  <c r="C156" i="24" s="1"/>
  <c r="E150" i="10"/>
  <c r="P150" i="10" s="1"/>
  <c r="O150" i="10" s="1"/>
  <c r="C155" i="24" s="1"/>
  <c r="E149" i="10"/>
  <c r="E148" i="10"/>
  <c r="E147" i="10"/>
  <c r="E146" i="10"/>
  <c r="E145" i="10"/>
  <c r="P145" i="10" s="1"/>
  <c r="E144" i="10"/>
  <c r="P144" i="10" s="1"/>
  <c r="E143" i="10"/>
  <c r="C92" i="14" s="1"/>
  <c r="A143" i="10"/>
  <c r="E142" i="10"/>
  <c r="E141" i="10"/>
  <c r="E140" i="10"/>
  <c r="E139" i="10"/>
  <c r="E138" i="10"/>
  <c r="A138" i="10" s="1"/>
  <c r="E137" i="10"/>
  <c r="C86" i="14" s="1"/>
  <c r="E136" i="10"/>
  <c r="C85" i="14" s="1"/>
  <c r="P136" i="10"/>
  <c r="E123" i="10"/>
  <c r="A123" i="10"/>
  <c r="E122" i="10"/>
  <c r="E121" i="10"/>
  <c r="E120" i="10"/>
  <c r="C81" i="14" s="1"/>
  <c r="E119" i="10"/>
  <c r="P119" i="10" s="1"/>
  <c r="E118" i="10"/>
  <c r="A118" i="10" s="1"/>
  <c r="E117" i="10"/>
  <c r="E116" i="10"/>
  <c r="E115" i="10"/>
  <c r="A115" i="10"/>
  <c r="E114" i="10"/>
  <c r="C75" i="14" s="1"/>
  <c r="A114" i="10"/>
  <c r="E113" i="10"/>
  <c r="E112" i="10"/>
  <c r="E111" i="10"/>
  <c r="E110" i="10"/>
  <c r="E109" i="10"/>
  <c r="E108" i="10"/>
  <c r="E107" i="10"/>
  <c r="P107" i="10" s="1"/>
  <c r="O107" i="10" s="1"/>
  <c r="C124" i="24" s="1"/>
  <c r="A107" i="10"/>
  <c r="E106" i="10"/>
  <c r="C67" i="14" s="1"/>
  <c r="E105" i="10"/>
  <c r="E104" i="10"/>
  <c r="E91" i="10"/>
  <c r="C64" i="14" s="1"/>
  <c r="E90" i="10"/>
  <c r="E89" i="10"/>
  <c r="A89" i="10" s="1"/>
  <c r="E88" i="10"/>
  <c r="C61" i="14" s="1"/>
  <c r="E87" i="10"/>
  <c r="P87" i="10" s="1"/>
  <c r="A87" i="10"/>
  <c r="E86" i="10"/>
  <c r="E85" i="10"/>
  <c r="E84" i="10"/>
  <c r="P84" i="10"/>
  <c r="E83" i="10"/>
  <c r="A83" i="10" s="1"/>
  <c r="E82" i="10"/>
  <c r="P82" i="10" s="1"/>
  <c r="O82" i="10" s="1"/>
  <c r="C111" i="24" s="1"/>
  <c r="E81" i="10"/>
  <c r="E80" i="10"/>
  <c r="E79" i="10"/>
  <c r="P79" i="10"/>
  <c r="E78" i="10"/>
  <c r="E77" i="10"/>
  <c r="E76" i="10"/>
  <c r="C49" i="14" s="1"/>
  <c r="E75" i="10"/>
  <c r="A75" i="10" s="1"/>
  <c r="E74" i="10"/>
  <c r="E73" i="10"/>
  <c r="E72" i="10"/>
  <c r="E59" i="10"/>
  <c r="C44" i="14" s="1"/>
  <c r="E58" i="10"/>
  <c r="E57" i="10"/>
  <c r="C42" i="14" s="1"/>
  <c r="E56" i="10"/>
  <c r="A56" i="10" s="1"/>
  <c r="E55" i="10"/>
  <c r="E54" i="10"/>
  <c r="E53" i="10"/>
  <c r="E52" i="10"/>
  <c r="E51" i="10"/>
  <c r="C36" i="14"/>
  <c r="E50" i="10"/>
  <c r="A50" i="10" s="1"/>
  <c r="E49" i="10"/>
  <c r="C34" i="14" s="1"/>
  <c r="E48" i="10"/>
  <c r="E47" i="10"/>
  <c r="E46" i="10"/>
  <c r="E45" i="10"/>
  <c r="E44" i="10"/>
  <c r="E43" i="10"/>
  <c r="A43" i="10"/>
  <c r="E42" i="10"/>
  <c r="P42" i="10" s="1"/>
  <c r="O42" i="10" s="1"/>
  <c r="C83" i="24" s="1"/>
  <c r="E41" i="10"/>
  <c r="E40" i="10"/>
  <c r="E27" i="10"/>
  <c r="E26" i="10"/>
  <c r="E25" i="10"/>
  <c r="E24" i="10"/>
  <c r="E23" i="10"/>
  <c r="P23" i="10" s="1"/>
  <c r="A23" i="10"/>
  <c r="E22" i="10"/>
  <c r="P22" i="10" s="1"/>
  <c r="E21" i="10"/>
  <c r="P21" i="10" s="1"/>
  <c r="O21" i="10" s="1"/>
  <c r="C74" i="24" s="1"/>
  <c r="E20" i="10"/>
  <c r="E19" i="10"/>
  <c r="E18" i="10"/>
  <c r="E17" i="10"/>
  <c r="E16" i="10"/>
  <c r="E15" i="10"/>
  <c r="P15" i="10"/>
  <c r="E14" i="10"/>
  <c r="P14" i="10" s="1"/>
  <c r="O14" i="10" s="1"/>
  <c r="C67" i="24" s="1"/>
  <c r="E13" i="10"/>
  <c r="E12" i="10"/>
  <c r="E11" i="10"/>
  <c r="E10" i="10"/>
  <c r="E9" i="10"/>
  <c r="A9" i="10" s="1"/>
  <c r="E8" i="10"/>
  <c r="P8" i="10" s="1"/>
  <c r="O8" i="10" s="1"/>
  <c r="C61" i="24" s="1"/>
  <c r="E258" i="9"/>
  <c r="A258" i="9"/>
  <c r="E250" i="9"/>
  <c r="A250" i="9"/>
  <c r="E242" i="9"/>
  <c r="E234" i="9"/>
  <c r="E226" i="9"/>
  <c r="C25" i="13" s="1"/>
  <c r="E204" i="9"/>
  <c r="C24" i="13" s="1"/>
  <c r="E196" i="9"/>
  <c r="AE196" i="9" s="1"/>
  <c r="A196" i="9"/>
  <c r="E188" i="9"/>
  <c r="E180" i="9"/>
  <c r="A180" i="9" s="1"/>
  <c r="E172" i="9"/>
  <c r="A172" i="9"/>
  <c r="E150" i="9"/>
  <c r="A150" i="9" s="1"/>
  <c r="E142" i="9"/>
  <c r="E134" i="9"/>
  <c r="E126" i="9"/>
  <c r="E118" i="9"/>
  <c r="A118" i="9" s="1"/>
  <c r="E96" i="9"/>
  <c r="E88" i="9"/>
  <c r="A88" i="9" s="1"/>
  <c r="E80" i="9"/>
  <c r="AD80" i="9" s="1"/>
  <c r="A80" i="9"/>
  <c r="E72" i="9"/>
  <c r="E64" i="9"/>
  <c r="E42" i="9"/>
  <c r="A42" i="9" s="1"/>
  <c r="E34" i="9"/>
  <c r="A34" i="9"/>
  <c r="E26" i="9"/>
  <c r="C7" i="13" s="1"/>
  <c r="A26" i="9"/>
  <c r="E18" i="9"/>
  <c r="E10" i="9"/>
  <c r="AE10" i="9"/>
  <c r="A204" i="9"/>
  <c r="A226" i="9"/>
  <c r="A242" i="9"/>
  <c r="AM258" i="9"/>
  <c r="AM250" i="9"/>
  <c r="AM242" i="9"/>
  <c r="AM234" i="9"/>
  <c r="AM226" i="9"/>
  <c r="AM204" i="9"/>
  <c r="AM196" i="9"/>
  <c r="AM188" i="9"/>
  <c r="AM180" i="9"/>
  <c r="AM172" i="9"/>
  <c r="AM150" i="9"/>
  <c r="AM142" i="9"/>
  <c r="AM134" i="9"/>
  <c r="AM126" i="9"/>
  <c r="AM118" i="9"/>
  <c r="AM96" i="9"/>
  <c r="AM88" i="9"/>
  <c r="AM80" i="9"/>
  <c r="AM72" i="9"/>
  <c r="AM64" i="9"/>
  <c r="AM42" i="9"/>
  <c r="AM34" i="9"/>
  <c r="AC34" i="9" s="1"/>
  <c r="C36" i="24" s="1"/>
  <c r="AM26" i="9"/>
  <c r="AM18" i="9"/>
  <c r="AM10" i="9"/>
  <c r="M13" i="13"/>
  <c r="U22" i="22"/>
  <c r="U12" i="22"/>
  <c r="C18" i="24"/>
  <c r="U21" i="22"/>
  <c r="U19" i="22"/>
  <c r="C20" i="24" s="1"/>
  <c r="U25" i="22"/>
  <c r="U24" i="22"/>
  <c r="K6" i="13"/>
  <c r="K29" i="13"/>
  <c r="K28" i="13"/>
  <c r="K27" i="13"/>
  <c r="K26" i="13"/>
  <c r="K25" i="13"/>
  <c r="K24" i="13"/>
  <c r="K23" i="13"/>
  <c r="K22" i="13"/>
  <c r="K21" i="13"/>
  <c r="K20" i="13"/>
  <c r="K19" i="13"/>
  <c r="K18" i="13"/>
  <c r="K17" i="13"/>
  <c r="K16" i="13"/>
  <c r="K15" i="13"/>
  <c r="K14" i="13"/>
  <c r="K13" i="13"/>
  <c r="K12" i="13"/>
  <c r="K11" i="13"/>
  <c r="K10" i="13"/>
  <c r="K9" i="13"/>
  <c r="K8" i="13"/>
  <c r="K7" i="13"/>
  <c r="K5" i="13"/>
  <c r="AF29" i="13"/>
  <c r="AL29" i="13"/>
  <c r="Z29" i="13"/>
  <c r="AA29" i="13"/>
  <c r="AB29" i="13"/>
  <c r="AC29" i="13"/>
  <c r="AD29" i="13"/>
  <c r="AE29" i="13"/>
  <c r="AG29" i="13"/>
  <c r="AH29" i="13"/>
  <c r="AI29" i="13"/>
  <c r="AJ29" i="13"/>
  <c r="AK29" i="13"/>
  <c r="AM29" i="13"/>
  <c r="AN29" i="13"/>
  <c r="AO29" i="13"/>
  <c r="AP29" i="13"/>
  <c r="AQ29" i="13"/>
  <c r="AP258" i="9"/>
  <c r="Z28" i="13"/>
  <c r="AA28" i="13"/>
  <c r="AB28" i="13"/>
  <c r="AC28" i="13"/>
  <c r="AD28" i="13"/>
  <c r="AE28" i="13"/>
  <c r="AF28" i="13"/>
  <c r="AG28" i="13"/>
  <c r="AH28" i="13"/>
  <c r="AI28" i="13"/>
  <c r="AJ28" i="13"/>
  <c r="AK28" i="13"/>
  <c r="AL28" i="13"/>
  <c r="AM28" i="13"/>
  <c r="AN28" i="13"/>
  <c r="AO28" i="13"/>
  <c r="AP28" i="13"/>
  <c r="AQ28" i="13"/>
  <c r="AP250" i="9"/>
  <c r="Z27" i="13"/>
  <c r="AA27" i="13"/>
  <c r="AB27" i="13"/>
  <c r="AC27" i="13"/>
  <c r="AD27" i="13"/>
  <c r="AE27" i="13"/>
  <c r="AF27" i="13"/>
  <c r="AG27" i="13"/>
  <c r="AH27" i="13"/>
  <c r="AI27" i="13"/>
  <c r="AJ27" i="13"/>
  <c r="AK27" i="13"/>
  <c r="AL27" i="13"/>
  <c r="AM27" i="13"/>
  <c r="AN27" i="13"/>
  <c r="AO27" i="13"/>
  <c r="AP27" i="13"/>
  <c r="AQ27" i="13"/>
  <c r="AP242" i="9"/>
  <c r="Z26" i="13"/>
  <c r="AA26" i="13"/>
  <c r="AB26" i="13"/>
  <c r="AC26" i="13"/>
  <c r="AD26" i="13"/>
  <c r="AE26" i="13"/>
  <c r="AF26" i="13"/>
  <c r="AG26" i="13"/>
  <c r="AH26" i="13"/>
  <c r="AI26" i="13"/>
  <c r="AJ26" i="13"/>
  <c r="AK26" i="13"/>
  <c r="AL26" i="13"/>
  <c r="AM26" i="13"/>
  <c r="AN26" i="13"/>
  <c r="AO26" i="13"/>
  <c r="AP26" i="13"/>
  <c r="AQ26" i="13"/>
  <c r="AP234" i="9"/>
  <c r="Z25" i="13"/>
  <c r="AA25" i="13"/>
  <c r="AB25" i="13"/>
  <c r="AC25" i="13"/>
  <c r="AD25" i="13"/>
  <c r="AE25" i="13"/>
  <c r="AF25" i="13"/>
  <c r="AG25" i="13"/>
  <c r="AH25" i="13"/>
  <c r="AI25" i="13"/>
  <c r="AJ25" i="13"/>
  <c r="AK25" i="13"/>
  <c r="AL25" i="13"/>
  <c r="AM25" i="13"/>
  <c r="AN25" i="13"/>
  <c r="AO25" i="13"/>
  <c r="AP25" i="13"/>
  <c r="AQ25" i="13"/>
  <c r="AP226" i="9"/>
  <c r="Z24" i="13"/>
  <c r="AA24" i="13"/>
  <c r="AB24" i="13"/>
  <c r="AC24" i="13"/>
  <c r="AD24" i="13"/>
  <c r="AE24" i="13"/>
  <c r="AF24" i="13"/>
  <c r="AG24" i="13"/>
  <c r="AH24" i="13"/>
  <c r="AI24" i="13"/>
  <c r="AJ24" i="13"/>
  <c r="AK24" i="13"/>
  <c r="AL24" i="13"/>
  <c r="AM24" i="13"/>
  <c r="AN24" i="13"/>
  <c r="AO24" i="13"/>
  <c r="AP24" i="13"/>
  <c r="AQ24" i="13"/>
  <c r="AP204" i="9"/>
  <c r="Z23" i="13"/>
  <c r="AA23" i="13"/>
  <c r="AB23" i="13"/>
  <c r="AC23" i="13"/>
  <c r="AD23" i="13"/>
  <c r="AE23" i="13"/>
  <c r="AF23" i="13"/>
  <c r="AG23" i="13"/>
  <c r="AH23" i="13"/>
  <c r="AI23" i="13"/>
  <c r="AJ23" i="13"/>
  <c r="AK23" i="13"/>
  <c r="AL23" i="13"/>
  <c r="AM23" i="13"/>
  <c r="AN23" i="13"/>
  <c r="AO23" i="13"/>
  <c r="AP23" i="13"/>
  <c r="AQ23" i="13"/>
  <c r="AP196" i="9"/>
  <c r="Z22" i="13"/>
  <c r="AA22" i="13"/>
  <c r="AB22" i="13"/>
  <c r="AC22" i="13"/>
  <c r="AD22" i="13"/>
  <c r="AE22" i="13"/>
  <c r="AF22" i="13"/>
  <c r="AG22" i="13"/>
  <c r="AH22" i="13"/>
  <c r="AI22" i="13"/>
  <c r="AJ22" i="13"/>
  <c r="AK22" i="13"/>
  <c r="AL22" i="13"/>
  <c r="AM22" i="13"/>
  <c r="AN22" i="13"/>
  <c r="AO22" i="13"/>
  <c r="AP22" i="13"/>
  <c r="AQ22" i="13"/>
  <c r="AP188" i="9"/>
  <c r="Z21" i="13"/>
  <c r="AA21" i="13"/>
  <c r="AB21" i="13"/>
  <c r="AC21" i="13"/>
  <c r="AD21" i="13"/>
  <c r="AE21" i="13"/>
  <c r="AF21" i="13"/>
  <c r="AG21" i="13"/>
  <c r="AH21" i="13"/>
  <c r="AI21" i="13"/>
  <c r="AJ21" i="13"/>
  <c r="AK21" i="13"/>
  <c r="AL21" i="13"/>
  <c r="AM21" i="13"/>
  <c r="AN21" i="13"/>
  <c r="AO21" i="13"/>
  <c r="AP21" i="13"/>
  <c r="AQ21" i="13"/>
  <c r="AP180" i="9"/>
  <c r="Z20" i="13"/>
  <c r="AA20" i="13"/>
  <c r="AB20" i="13"/>
  <c r="AC20" i="13"/>
  <c r="AD20" i="13"/>
  <c r="AE20" i="13"/>
  <c r="AF20" i="13"/>
  <c r="AG20" i="13"/>
  <c r="AH20" i="13"/>
  <c r="AI20" i="13"/>
  <c r="AJ20" i="13"/>
  <c r="AK20" i="13"/>
  <c r="AL20" i="13"/>
  <c r="AM20" i="13"/>
  <c r="AN20" i="13"/>
  <c r="AO20" i="13"/>
  <c r="AP20" i="13"/>
  <c r="AQ20" i="13"/>
  <c r="AP172" i="9"/>
  <c r="Z19" i="13"/>
  <c r="AA19" i="13"/>
  <c r="AB19" i="13"/>
  <c r="AC19" i="13"/>
  <c r="AD19" i="13"/>
  <c r="AE19" i="13"/>
  <c r="AF19" i="13"/>
  <c r="AG19" i="13"/>
  <c r="AH19" i="13"/>
  <c r="AI19" i="13"/>
  <c r="AJ19" i="13"/>
  <c r="AK19" i="13"/>
  <c r="AL19" i="13"/>
  <c r="AM19" i="13"/>
  <c r="AN19" i="13"/>
  <c r="AO19" i="13"/>
  <c r="AP19" i="13"/>
  <c r="AQ19" i="13"/>
  <c r="AP150" i="9"/>
  <c r="Z18" i="13"/>
  <c r="AA18" i="13"/>
  <c r="AB18" i="13"/>
  <c r="AC18" i="13"/>
  <c r="AD18" i="13"/>
  <c r="AE18" i="13"/>
  <c r="AF18" i="13"/>
  <c r="AG18" i="13"/>
  <c r="AH18" i="13"/>
  <c r="AI18" i="13"/>
  <c r="AJ18" i="13"/>
  <c r="AK18" i="13"/>
  <c r="AL18" i="13"/>
  <c r="AM18" i="13"/>
  <c r="AN18" i="13"/>
  <c r="AO18" i="13"/>
  <c r="AP18" i="13"/>
  <c r="AQ18" i="13"/>
  <c r="AP142" i="9"/>
  <c r="Z17" i="13"/>
  <c r="AA17" i="13"/>
  <c r="AB17" i="13"/>
  <c r="AC17" i="13"/>
  <c r="AD17" i="13"/>
  <c r="AE17" i="13"/>
  <c r="AF17" i="13"/>
  <c r="AG17" i="13"/>
  <c r="AH17" i="13"/>
  <c r="AI17" i="13"/>
  <c r="AJ17" i="13"/>
  <c r="AK17" i="13"/>
  <c r="AL17" i="13"/>
  <c r="AM17" i="13"/>
  <c r="AN17" i="13"/>
  <c r="AO17" i="13"/>
  <c r="AP17" i="13"/>
  <c r="AQ17" i="13"/>
  <c r="AP134" i="9"/>
  <c r="Z16" i="13"/>
  <c r="AA16" i="13"/>
  <c r="AB16" i="13"/>
  <c r="AC16" i="13"/>
  <c r="AD16" i="13"/>
  <c r="AE16" i="13"/>
  <c r="AF16" i="13"/>
  <c r="AG16" i="13"/>
  <c r="AH16" i="13"/>
  <c r="AI16" i="13"/>
  <c r="AJ16" i="13"/>
  <c r="AK16" i="13"/>
  <c r="AL16" i="13"/>
  <c r="AM16" i="13"/>
  <c r="AN16" i="13"/>
  <c r="AO16" i="13"/>
  <c r="AP16" i="13"/>
  <c r="AQ16" i="13"/>
  <c r="AP126" i="9"/>
  <c r="Z15" i="13"/>
  <c r="AA15" i="13"/>
  <c r="AB15" i="13"/>
  <c r="AC15" i="13"/>
  <c r="AD15" i="13"/>
  <c r="AE15" i="13"/>
  <c r="AF15" i="13"/>
  <c r="AG15" i="13"/>
  <c r="AH15" i="13"/>
  <c r="AI15" i="13"/>
  <c r="AJ15" i="13"/>
  <c r="AK15" i="13"/>
  <c r="AL15" i="13"/>
  <c r="AM15" i="13"/>
  <c r="AN15" i="13"/>
  <c r="AO15" i="13"/>
  <c r="AP15" i="13"/>
  <c r="AQ15" i="13"/>
  <c r="AP118" i="9"/>
  <c r="Z14" i="13"/>
  <c r="AA14" i="13"/>
  <c r="AB14" i="13"/>
  <c r="AC14" i="13"/>
  <c r="AD14" i="13"/>
  <c r="AE14" i="13"/>
  <c r="AF14" i="13"/>
  <c r="AG14" i="13"/>
  <c r="AH14" i="13"/>
  <c r="AI14" i="13"/>
  <c r="AJ14" i="13"/>
  <c r="AK14" i="13"/>
  <c r="AL14" i="13"/>
  <c r="AM14" i="13"/>
  <c r="AN14" i="13"/>
  <c r="AO14" i="13"/>
  <c r="AP14" i="13"/>
  <c r="AQ14" i="13"/>
  <c r="AP96" i="9"/>
  <c r="Z13" i="13"/>
  <c r="AA13" i="13"/>
  <c r="AB13" i="13"/>
  <c r="AC13" i="13"/>
  <c r="AD13" i="13"/>
  <c r="AE13" i="13"/>
  <c r="AF13" i="13"/>
  <c r="AG13" i="13"/>
  <c r="AH13" i="13"/>
  <c r="AI13" i="13"/>
  <c r="AJ13" i="13"/>
  <c r="AK13" i="13"/>
  <c r="AL13" i="13"/>
  <c r="AM13" i="13"/>
  <c r="AN13" i="13"/>
  <c r="AO13" i="13"/>
  <c r="AP13" i="13"/>
  <c r="AQ13" i="13"/>
  <c r="AP88" i="9"/>
  <c r="Z12" i="13"/>
  <c r="AA12" i="13"/>
  <c r="AB12" i="13"/>
  <c r="AC12" i="13"/>
  <c r="AD12" i="13"/>
  <c r="AE12" i="13"/>
  <c r="AF12" i="13"/>
  <c r="AG12" i="13"/>
  <c r="AH12" i="13"/>
  <c r="AI12" i="13"/>
  <c r="AJ12" i="13"/>
  <c r="AK12" i="13"/>
  <c r="AL12" i="13"/>
  <c r="AM12" i="13"/>
  <c r="AN12" i="13"/>
  <c r="AO12" i="13"/>
  <c r="AP12" i="13"/>
  <c r="AQ12" i="13"/>
  <c r="AP80" i="9"/>
  <c r="Z11" i="13"/>
  <c r="AA11" i="13"/>
  <c r="AB11" i="13"/>
  <c r="AC11" i="13"/>
  <c r="AD11" i="13"/>
  <c r="AE11" i="13"/>
  <c r="AF11" i="13"/>
  <c r="AG11" i="13"/>
  <c r="AH11" i="13"/>
  <c r="AI11" i="13"/>
  <c r="AJ11" i="13"/>
  <c r="AK11" i="13"/>
  <c r="AL11" i="13"/>
  <c r="AM11" i="13"/>
  <c r="AN11" i="13"/>
  <c r="AO11" i="13"/>
  <c r="AP11" i="13"/>
  <c r="AQ11" i="13"/>
  <c r="AP72" i="9"/>
  <c r="Z10" i="13"/>
  <c r="AA10" i="13"/>
  <c r="AB10" i="13"/>
  <c r="AC10" i="13"/>
  <c r="AD10" i="13"/>
  <c r="AE10" i="13"/>
  <c r="AF10" i="13"/>
  <c r="AG10" i="13"/>
  <c r="AH10" i="13"/>
  <c r="AI10" i="13"/>
  <c r="AJ10" i="13"/>
  <c r="AK10" i="13"/>
  <c r="AL10" i="13"/>
  <c r="AM10" i="13"/>
  <c r="AN10" i="13"/>
  <c r="AO10" i="13"/>
  <c r="AP10" i="13"/>
  <c r="AQ10" i="13"/>
  <c r="AP64" i="9"/>
  <c r="Z9" i="13"/>
  <c r="AA9" i="13"/>
  <c r="AB9" i="13"/>
  <c r="AC9" i="13"/>
  <c r="AD9" i="13"/>
  <c r="AE9" i="13"/>
  <c r="AF9" i="13"/>
  <c r="AG9" i="13"/>
  <c r="AH9" i="13"/>
  <c r="AI9" i="13"/>
  <c r="AJ9" i="13"/>
  <c r="AK9" i="13"/>
  <c r="AL9" i="13"/>
  <c r="AM9" i="13"/>
  <c r="AN9" i="13"/>
  <c r="AO9" i="13"/>
  <c r="AP9" i="13"/>
  <c r="AQ9" i="13"/>
  <c r="AP42" i="9"/>
  <c r="Z8" i="13"/>
  <c r="AA8" i="13"/>
  <c r="AB8" i="13"/>
  <c r="AC8" i="13"/>
  <c r="AD8" i="13"/>
  <c r="AE8" i="13"/>
  <c r="AF8" i="13"/>
  <c r="AG8" i="13"/>
  <c r="AH8" i="13"/>
  <c r="AI8" i="13"/>
  <c r="AJ8" i="13"/>
  <c r="AK8" i="13"/>
  <c r="AL8" i="13"/>
  <c r="AM8" i="13"/>
  <c r="AN8" i="13"/>
  <c r="AO8" i="13"/>
  <c r="AP8" i="13"/>
  <c r="AQ8" i="13"/>
  <c r="AP34" i="9"/>
  <c r="Z7" i="13"/>
  <c r="AA7" i="13"/>
  <c r="AB7" i="13"/>
  <c r="AC7" i="13"/>
  <c r="AD7" i="13"/>
  <c r="AE7" i="13"/>
  <c r="AF7" i="13"/>
  <c r="AG7" i="13"/>
  <c r="AH7" i="13"/>
  <c r="AI7" i="13"/>
  <c r="AJ7" i="13"/>
  <c r="AK7" i="13"/>
  <c r="AL7" i="13"/>
  <c r="AM7" i="13"/>
  <c r="AN7" i="13"/>
  <c r="AO7" i="13"/>
  <c r="AP7" i="13"/>
  <c r="AQ7" i="13"/>
  <c r="AP26" i="9"/>
  <c r="Z6" i="13"/>
  <c r="AA6" i="13"/>
  <c r="AB6" i="13"/>
  <c r="AC6" i="13"/>
  <c r="AD6" i="13"/>
  <c r="AE6" i="13"/>
  <c r="AF6" i="13"/>
  <c r="AG6" i="13"/>
  <c r="AH6" i="13"/>
  <c r="AI6" i="13"/>
  <c r="AJ6" i="13"/>
  <c r="AK6" i="13"/>
  <c r="AL6" i="13"/>
  <c r="AM6" i="13"/>
  <c r="AN6" i="13"/>
  <c r="AO6" i="13"/>
  <c r="AP6" i="13"/>
  <c r="AQ6" i="13"/>
  <c r="AP18" i="9"/>
  <c r="Y29" i="13"/>
  <c r="S29" i="13"/>
  <c r="T29" i="13"/>
  <c r="U29" i="13"/>
  <c r="V29" i="13"/>
  <c r="W29" i="13"/>
  <c r="X29" i="13"/>
  <c r="AO258" i="9"/>
  <c r="S28" i="13"/>
  <c r="T28" i="13"/>
  <c r="U28" i="13"/>
  <c r="V28" i="13"/>
  <c r="W28" i="13"/>
  <c r="X28" i="13"/>
  <c r="Y28" i="13"/>
  <c r="AO250" i="9"/>
  <c r="S27" i="13"/>
  <c r="T27" i="13"/>
  <c r="U27" i="13"/>
  <c r="V27" i="13"/>
  <c r="W27" i="13"/>
  <c r="X27" i="13"/>
  <c r="Y27" i="13"/>
  <c r="AO242" i="9"/>
  <c r="S26" i="13"/>
  <c r="T26" i="13"/>
  <c r="U26" i="13"/>
  <c r="V26" i="13"/>
  <c r="W26" i="13"/>
  <c r="X26" i="13"/>
  <c r="Y26" i="13"/>
  <c r="AO234" i="9"/>
  <c r="S25" i="13"/>
  <c r="T25" i="13"/>
  <c r="U25" i="13"/>
  <c r="V25" i="13"/>
  <c r="W25" i="13"/>
  <c r="X25" i="13"/>
  <c r="Y25" i="13"/>
  <c r="AO226" i="9"/>
  <c r="S24" i="13"/>
  <c r="T24" i="13"/>
  <c r="U24" i="13"/>
  <c r="V24" i="13"/>
  <c r="W24" i="13"/>
  <c r="X24" i="13"/>
  <c r="Y24" i="13"/>
  <c r="AO204" i="9"/>
  <c r="S23" i="13"/>
  <c r="T23" i="13"/>
  <c r="U23" i="13"/>
  <c r="V23" i="13"/>
  <c r="W23" i="13"/>
  <c r="X23" i="13"/>
  <c r="Y23" i="13"/>
  <c r="AO196" i="9"/>
  <c r="S22" i="13"/>
  <c r="T22" i="13"/>
  <c r="U22" i="13"/>
  <c r="V22" i="13"/>
  <c r="W22" i="13"/>
  <c r="X22" i="13"/>
  <c r="Y22" i="13"/>
  <c r="AO188" i="9"/>
  <c r="S21" i="13"/>
  <c r="T21" i="13"/>
  <c r="U21" i="13"/>
  <c r="V21" i="13"/>
  <c r="W21" i="13"/>
  <c r="X21" i="13"/>
  <c r="Y21" i="13"/>
  <c r="AO180" i="9"/>
  <c r="S20" i="13"/>
  <c r="T20" i="13"/>
  <c r="U20" i="13"/>
  <c r="V20" i="13"/>
  <c r="W20" i="13"/>
  <c r="X20" i="13"/>
  <c r="Y20" i="13"/>
  <c r="AO172" i="9"/>
  <c r="S19" i="13"/>
  <c r="T19" i="13"/>
  <c r="U19" i="13"/>
  <c r="V19" i="13"/>
  <c r="W19" i="13"/>
  <c r="X19" i="13"/>
  <c r="Y19" i="13"/>
  <c r="AO150" i="9"/>
  <c r="S18" i="13"/>
  <c r="T18" i="13"/>
  <c r="U18" i="13"/>
  <c r="V18" i="13"/>
  <c r="W18" i="13"/>
  <c r="X18" i="13"/>
  <c r="Y18" i="13"/>
  <c r="AO142" i="9"/>
  <c r="S17" i="13"/>
  <c r="T17" i="13"/>
  <c r="U17" i="13"/>
  <c r="V17" i="13"/>
  <c r="W17" i="13"/>
  <c r="X17" i="13"/>
  <c r="Y17" i="13"/>
  <c r="AO134" i="9"/>
  <c r="S16" i="13"/>
  <c r="T16" i="13"/>
  <c r="U16" i="13"/>
  <c r="V16" i="13"/>
  <c r="W16" i="13"/>
  <c r="X16" i="13"/>
  <c r="Y16" i="13"/>
  <c r="AO126" i="9"/>
  <c r="S15" i="13"/>
  <c r="T15" i="13"/>
  <c r="U15" i="13"/>
  <c r="V15" i="13"/>
  <c r="W15" i="13"/>
  <c r="X15" i="13"/>
  <c r="Y15" i="13"/>
  <c r="AO118" i="9"/>
  <c r="S14" i="13"/>
  <c r="T14" i="13"/>
  <c r="U14" i="13"/>
  <c r="V14" i="13"/>
  <c r="W14" i="13"/>
  <c r="X14" i="13"/>
  <c r="Y14" i="13"/>
  <c r="AO96" i="9"/>
  <c r="S13" i="13"/>
  <c r="T13" i="13"/>
  <c r="U13" i="13"/>
  <c r="V13" i="13"/>
  <c r="W13" i="13"/>
  <c r="X13" i="13"/>
  <c r="Y13" i="13"/>
  <c r="AO88" i="9"/>
  <c r="S12" i="13"/>
  <c r="T12" i="13"/>
  <c r="U12" i="13"/>
  <c r="V12" i="13"/>
  <c r="W12" i="13"/>
  <c r="X12" i="13"/>
  <c r="Y12" i="13"/>
  <c r="AO80" i="9"/>
  <c r="S11" i="13"/>
  <c r="T11" i="13"/>
  <c r="U11" i="13"/>
  <c r="V11" i="13"/>
  <c r="W11" i="13"/>
  <c r="X11" i="13"/>
  <c r="Y11" i="13"/>
  <c r="AO72" i="9"/>
  <c r="S10" i="13"/>
  <c r="T10" i="13"/>
  <c r="U10" i="13"/>
  <c r="V10" i="13"/>
  <c r="W10" i="13"/>
  <c r="X10" i="13"/>
  <c r="Y10" i="13"/>
  <c r="AO64" i="9"/>
  <c r="S9" i="13"/>
  <c r="T9" i="13"/>
  <c r="U9" i="13"/>
  <c r="V9" i="13"/>
  <c r="W9" i="13"/>
  <c r="X9" i="13"/>
  <c r="Y9" i="13"/>
  <c r="AO42" i="9"/>
  <c r="S8" i="13"/>
  <c r="T8" i="13"/>
  <c r="U8" i="13"/>
  <c r="V8" i="13"/>
  <c r="W8" i="13"/>
  <c r="X8" i="13"/>
  <c r="Y8" i="13"/>
  <c r="AO34" i="9"/>
  <c r="S7" i="13"/>
  <c r="T7" i="13"/>
  <c r="U7" i="13"/>
  <c r="V7" i="13"/>
  <c r="W7" i="13"/>
  <c r="X7" i="13"/>
  <c r="Y7" i="13"/>
  <c r="AO26" i="9"/>
  <c r="S6" i="13"/>
  <c r="T6" i="13"/>
  <c r="U6" i="13"/>
  <c r="V6" i="13"/>
  <c r="W6" i="13"/>
  <c r="X6" i="13"/>
  <c r="Y6" i="13"/>
  <c r="AO18" i="9"/>
  <c r="B57" i="24"/>
  <c r="AH258" i="9"/>
  <c r="AG258" i="9"/>
  <c r="AF258" i="9"/>
  <c r="AI258" i="9"/>
  <c r="AJ258" i="9"/>
  <c r="AK258" i="9"/>
  <c r="AL258" i="9"/>
  <c r="AN258" i="9"/>
  <c r="AQ258" i="9"/>
  <c r="AR258" i="9"/>
  <c r="AS258" i="9"/>
  <c r="AD250" i="9"/>
  <c r="AE250" i="9"/>
  <c r="AG250" i="9"/>
  <c r="AH250" i="9"/>
  <c r="AF250" i="9"/>
  <c r="AI250" i="9"/>
  <c r="AJ250" i="9"/>
  <c r="AK250" i="9"/>
  <c r="AL250" i="9"/>
  <c r="AN250" i="9"/>
  <c r="AQ250" i="9"/>
  <c r="AR250" i="9"/>
  <c r="AS250" i="9"/>
  <c r="B56" i="24"/>
  <c r="Q29" i="13"/>
  <c r="M29" i="13"/>
  <c r="M28" i="13"/>
  <c r="M27" i="13"/>
  <c r="M26" i="13"/>
  <c r="M25" i="13"/>
  <c r="M24" i="13"/>
  <c r="M23" i="13"/>
  <c r="M22" i="13"/>
  <c r="M21" i="13"/>
  <c r="M20" i="13"/>
  <c r="M19" i="13"/>
  <c r="M18" i="13"/>
  <c r="M17" i="13"/>
  <c r="M16" i="13"/>
  <c r="M15" i="13"/>
  <c r="M14" i="13"/>
  <c r="M12" i="13"/>
  <c r="M11" i="13"/>
  <c r="M10" i="13"/>
  <c r="M9" i="13"/>
  <c r="M8" i="13"/>
  <c r="M7" i="13"/>
  <c r="R29" i="13"/>
  <c r="P29" i="13"/>
  <c r="O29" i="13"/>
  <c r="AR29" i="13" s="1"/>
  <c r="N29" i="13"/>
  <c r="L29" i="13"/>
  <c r="J29" i="13"/>
  <c r="I29" i="13"/>
  <c r="H29" i="13"/>
  <c r="G29" i="13"/>
  <c r="F29" i="13"/>
  <c r="E29" i="13"/>
  <c r="D29" i="13"/>
  <c r="B29" i="13"/>
  <c r="AN242" i="9"/>
  <c r="AN234" i="9"/>
  <c r="AN226" i="9"/>
  <c r="AN204" i="9"/>
  <c r="AN196" i="9"/>
  <c r="AN188" i="9"/>
  <c r="AN180" i="9"/>
  <c r="AN172" i="9"/>
  <c r="AN150" i="9"/>
  <c r="AN142" i="9"/>
  <c r="AN134" i="9"/>
  <c r="AN126" i="9"/>
  <c r="AN118" i="9"/>
  <c r="AN96" i="9"/>
  <c r="AN88" i="9"/>
  <c r="AN80" i="9"/>
  <c r="AN72" i="9"/>
  <c r="AN64" i="9"/>
  <c r="AN42" i="9"/>
  <c r="AN34" i="9"/>
  <c r="AN26" i="9"/>
  <c r="AN18" i="9"/>
  <c r="AN10" i="9"/>
  <c r="Z5" i="13"/>
  <c r="AA5" i="13"/>
  <c r="AB5" i="13"/>
  <c r="AC5" i="13"/>
  <c r="AD5" i="13"/>
  <c r="AE5" i="13"/>
  <c r="AF5" i="13"/>
  <c r="AG5" i="13"/>
  <c r="AH5" i="13"/>
  <c r="AI5" i="13"/>
  <c r="AJ5" i="13"/>
  <c r="AK5" i="13"/>
  <c r="AL5" i="13"/>
  <c r="AM5" i="13"/>
  <c r="AN5" i="13"/>
  <c r="AO5" i="13"/>
  <c r="AP5" i="13"/>
  <c r="AQ5" i="13"/>
  <c r="AP10" i="9"/>
  <c r="U5" i="22"/>
  <c r="C15" i="24"/>
  <c r="B48" i="24"/>
  <c r="U4" i="22"/>
  <c r="C14" i="24"/>
  <c r="U34" i="22"/>
  <c r="U32" i="22"/>
  <c r="U31" i="22"/>
  <c r="C28" i="24"/>
  <c r="A44" i="10"/>
  <c r="A11" i="10"/>
  <c r="A13" i="10"/>
  <c r="A17" i="10"/>
  <c r="A27" i="10"/>
  <c r="A24" i="10"/>
  <c r="A20" i="10"/>
  <c r="A58" i="10"/>
  <c r="A40" i="10"/>
  <c r="A90" i="10"/>
  <c r="A86" i="10"/>
  <c r="A85" i="10"/>
  <c r="A84" i="10"/>
  <c r="A82" i="10"/>
  <c r="A78" i="10"/>
  <c r="A77" i="10"/>
  <c r="A72" i="10"/>
  <c r="A104" i="10"/>
  <c r="A155" i="10"/>
  <c r="AS242" i="9"/>
  <c r="AR242" i="9"/>
  <c r="AQ242" i="9"/>
  <c r="AL242" i="9"/>
  <c r="AK242" i="9"/>
  <c r="AJ242" i="9"/>
  <c r="AI242" i="9"/>
  <c r="AH242" i="9"/>
  <c r="AG242" i="9"/>
  <c r="AF242" i="9"/>
  <c r="AE242" i="9"/>
  <c r="AD242" i="9"/>
  <c r="AS234" i="9"/>
  <c r="AR234" i="9"/>
  <c r="AQ234" i="9"/>
  <c r="AL234" i="9"/>
  <c r="AK234" i="9"/>
  <c r="AJ234" i="9"/>
  <c r="AI234" i="9"/>
  <c r="AH234" i="9"/>
  <c r="AG234" i="9"/>
  <c r="AF234" i="9"/>
  <c r="AS226" i="9"/>
  <c r="AR226" i="9"/>
  <c r="AQ226" i="9"/>
  <c r="AL226" i="9"/>
  <c r="AK226" i="9"/>
  <c r="AJ226" i="9"/>
  <c r="AI226" i="9"/>
  <c r="AE226" i="9"/>
  <c r="AH226" i="9"/>
  <c r="AG226" i="9"/>
  <c r="AF226" i="9"/>
  <c r="AS204" i="9"/>
  <c r="AR204" i="9"/>
  <c r="AQ204" i="9"/>
  <c r="AL204" i="9"/>
  <c r="AK204" i="9"/>
  <c r="AJ204" i="9"/>
  <c r="AI204" i="9"/>
  <c r="AH204" i="9"/>
  <c r="AG204" i="9"/>
  <c r="AF204" i="9"/>
  <c r="AS196" i="9"/>
  <c r="AR196" i="9"/>
  <c r="AQ196" i="9"/>
  <c r="AL196" i="9"/>
  <c r="AK196" i="9"/>
  <c r="AJ196" i="9"/>
  <c r="AI196" i="9"/>
  <c r="AH196" i="9"/>
  <c r="AG196" i="9"/>
  <c r="AF196" i="9"/>
  <c r="AD196" i="9"/>
  <c r="AC196" i="9"/>
  <c r="C51" i="24" s="1"/>
  <c r="AS188" i="9"/>
  <c r="AR188" i="9"/>
  <c r="AQ188" i="9"/>
  <c r="AL188" i="9"/>
  <c r="AK188" i="9"/>
  <c r="AJ188" i="9"/>
  <c r="AI188" i="9"/>
  <c r="AH188" i="9"/>
  <c r="AG188" i="9"/>
  <c r="AF188" i="9"/>
  <c r="AS180" i="9"/>
  <c r="AR180" i="9"/>
  <c r="AQ180" i="9"/>
  <c r="AL180" i="9"/>
  <c r="AK180" i="9"/>
  <c r="AJ180" i="9"/>
  <c r="AI180" i="9"/>
  <c r="AH180" i="9"/>
  <c r="AG180" i="9"/>
  <c r="AF180" i="9"/>
  <c r="AE180" i="9"/>
  <c r="AD180" i="9"/>
  <c r="AC180" i="9"/>
  <c r="C49" i="24" s="1"/>
  <c r="AS172" i="9"/>
  <c r="AR172" i="9"/>
  <c r="AQ172" i="9"/>
  <c r="AL172" i="9"/>
  <c r="AK172" i="9"/>
  <c r="AJ172" i="9"/>
  <c r="AI172" i="9"/>
  <c r="AC172" i="9" s="1"/>
  <c r="C48" i="24" s="1"/>
  <c r="AH172" i="9"/>
  <c r="AG172" i="9"/>
  <c r="AF172" i="9"/>
  <c r="AE172" i="9"/>
  <c r="AD172" i="9"/>
  <c r="AS150" i="9"/>
  <c r="AR150" i="9"/>
  <c r="AQ150" i="9"/>
  <c r="AL150" i="9"/>
  <c r="AK150" i="9"/>
  <c r="AJ150" i="9"/>
  <c r="AI150" i="9"/>
  <c r="AH150" i="9"/>
  <c r="AG150" i="9"/>
  <c r="AF150" i="9"/>
  <c r="AS142" i="9"/>
  <c r="AR142" i="9"/>
  <c r="AQ142" i="9"/>
  <c r="AL142" i="9"/>
  <c r="AK142" i="9"/>
  <c r="AJ142" i="9"/>
  <c r="AI142" i="9"/>
  <c r="AH142" i="9"/>
  <c r="AG142" i="9"/>
  <c r="AF142" i="9"/>
  <c r="AS134" i="9"/>
  <c r="AR134" i="9"/>
  <c r="AQ134" i="9"/>
  <c r="AL134" i="9"/>
  <c r="AK134" i="9"/>
  <c r="AJ134" i="9"/>
  <c r="AI134" i="9"/>
  <c r="AH134" i="9"/>
  <c r="AG134" i="9"/>
  <c r="AF134" i="9"/>
  <c r="AS126" i="9"/>
  <c r="AR126" i="9"/>
  <c r="AQ126" i="9"/>
  <c r="AL126" i="9"/>
  <c r="AK126" i="9"/>
  <c r="AJ126" i="9"/>
  <c r="AI126" i="9"/>
  <c r="AH126" i="9"/>
  <c r="AG126" i="9"/>
  <c r="AF126" i="9"/>
  <c r="AS118" i="9"/>
  <c r="AR118" i="9"/>
  <c r="AQ118" i="9"/>
  <c r="AL118" i="9"/>
  <c r="AK118" i="9"/>
  <c r="AJ118" i="9"/>
  <c r="AI118" i="9"/>
  <c r="AH118" i="9"/>
  <c r="AG118" i="9"/>
  <c r="AF118" i="9"/>
  <c r="AS96" i="9"/>
  <c r="AR96" i="9"/>
  <c r="AQ96" i="9"/>
  <c r="AL96" i="9"/>
  <c r="AK96" i="9"/>
  <c r="AJ96" i="9"/>
  <c r="AI96" i="9"/>
  <c r="AH96" i="9"/>
  <c r="AG96" i="9"/>
  <c r="AF96" i="9"/>
  <c r="AS88" i="9"/>
  <c r="AR88" i="9"/>
  <c r="AQ88" i="9"/>
  <c r="AL88" i="9"/>
  <c r="AK88" i="9"/>
  <c r="AJ88" i="9"/>
  <c r="AI88" i="9"/>
  <c r="AH88" i="9"/>
  <c r="AG88" i="9"/>
  <c r="AF88" i="9"/>
  <c r="AD88" i="9"/>
  <c r="AS80" i="9"/>
  <c r="AR80" i="9"/>
  <c r="AQ80" i="9"/>
  <c r="AL80" i="9"/>
  <c r="AK80" i="9"/>
  <c r="AJ80" i="9"/>
  <c r="AI80" i="9"/>
  <c r="AH80" i="9"/>
  <c r="AG80" i="9"/>
  <c r="AF80" i="9"/>
  <c r="AE80" i="9"/>
  <c r="AS72" i="9"/>
  <c r="AR72" i="9"/>
  <c r="AQ72" i="9"/>
  <c r="AL72" i="9"/>
  <c r="AK72" i="9"/>
  <c r="AJ72" i="9"/>
  <c r="AI72" i="9"/>
  <c r="AH72" i="9"/>
  <c r="AG72" i="9"/>
  <c r="AF72" i="9"/>
  <c r="AS64" i="9"/>
  <c r="AR64" i="9"/>
  <c r="AQ64" i="9"/>
  <c r="AL64" i="9"/>
  <c r="AK64" i="9"/>
  <c r="AJ64" i="9"/>
  <c r="AI64" i="9"/>
  <c r="AH64" i="9"/>
  <c r="AG64" i="9"/>
  <c r="AF64" i="9"/>
  <c r="AS42" i="9"/>
  <c r="AR42" i="9"/>
  <c r="AQ42" i="9"/>
  <c r="AL42" i="9"/>
  <c r="AK42" i="9"/>
  <c r="AJ42" i="9"/>
  <c r="AI42" i="9"/>
  <c r="AH42" i="9"/>
  <c r="AG42" i="9"/>
  <c r="AF42" i="9"/>
  <c r="AE42" i="9"/>
  <c r="AD42" i="9"/>
  <c r="AS34" i="9"/>
  <c r="AR34" i="9"/>
  <c r="AQ34" i="9"/>
  <c r="AL34" i="9"/>
  <c r="AK34" i="9"/>
  <c r="AJ34" i="9"/>
  <c r="AI34" i="9"/>
  <c r="AH34" i="9"/>
  <c r="AG34" i="9"/>
  <c r="AF34" i="9"/>
  <c r="AE34" i="9"/>
  <c r="AD34" i="9"/>
  <c r="AS26" i="9"/>
  <c r="AR26" i="9"/>
  <c r="AQ26" i="9"/>
  <c r="AL26" i="9"/>
  <c r="AK26" i="9"/>
  <c r="AJ26" i="9"/>
  <c r="AI26" i="9"/>
  <c r="AH26" i="9"/>
  <c r="AG26" i="9"/>
  <c r="AF26" i="9"/>
  <c r="AD26" i="9"/>
  <c r="AS18" i="9"/>
  <c r="AR18" i="9"/>
  <c r="AQ18" i="9"/>
  <c r="AL18" i="9"/>
  <c r="AK18" i="9"/>
  <c r="AJ18" i="9"/>
  <c r="AI18" i="9"/>
  <c r="AH18" i="9"/>
  <c r="AG18" i="9"/>
  <c r="AF18" i="9"/>
  <c r="S5" i="13"/>
  <c r="T5" i="13"/>
  <c r="U5" i="13"/>
  <c r="V5" i="13"/>
  <c r="W5" i="13"/>
  <c r="X5" i="13"/>
  <c r="Y5" i="13"/>
  <c r="AO10" i="9"/>
  <c r="AK10" i="9"/>
  <c r="AR10" i="9"/>
  <c r="AF10" i="9"/>
  <c r="AG10" i="9"/>
  <c r="AH10" i="9"/>
  <c r="AI10" i="9"/>
  <c r="AJ10" i="9"/>
  <c r="AL10" i="9"/>
  <c r="AQ10" i="9"/>
  <c r="AS10" i="9"/>
  <c r="P104" i="10"/>
  <c r="P90" i="10"/>
  <c r="O90" i="10" s="1"/>
  <c r="C119" i="24" s="1"/>
  <c r="P89" i="10"/>
  <c r="O89" i="10" s="1"/>
  <c r="C118" i="24" s="1"/>
  <c r="P88" i="10"/>
  <c r="O88" i="10" s="1"/>
  <c r="C117" i="24" s="1"/>
  <c r="P86" i="10"/>
  <c r="P85" i="10"/>
  <c r="P78" i="10"/>
  <c r="O78" i="10" s="1"/>
  <c r="C107" i="24" s="1"/>
  <c r="P77" i="10"/>
  <c r="P72" i="10"/>
  <c r="O72" i="10" s="1"/>
  <c r="C101" i="24" s="1"/>
  <c r="P58" i="10"/>
  <c r="O58" i="10" s="1"/>
  <c r="C99" i="24" s="1"/>
  <c r="P51" i="10"/>
  <c r="P50" i="10"/>
  <c r="P47" i="10"/>
  <c r="O47" i="10" s="1"/>
  <c r="C88" i="24" s="1"/>
  <c r="P45" i="10"/>
  <c r="P44" i="10"/>
  <c r="P27" i="10"/>
  <c r="P24" i="10"/>
  <c r="O24" i="10" s="1"/>
  <c r="C77" i="24" s="1"/>
  <c r="P20" i="10"/>
  <c r="P17" i="10"/>
  <c r="P13" i="10"/>
  <c r="P11" i="10"/>
  <c r="Q8" i="10"/>
  <c r="R8" i="10"/>
  <c r="S8" i="10"/>
  <c r="B55" i="24"/>
  <c r="B54" i="24"/>
  <c r="B53" i="24"/>
  <c r="B52" i="24"/>
  <c r="B51" i="24"/>
  <c r="B50" i="24"/>
  <c r="B49" i="24"/>
  <c r="B47" i="24"/>
  <c r="B46" i="24"/>
  <c r="B45" i="24"/>
  <c r="B44" i="24"/>
  <c r="B43" i="24"/>
  <c r="B42" i="24"/>
  <c r="B41" i="24"/>
  <c r="B40" i="24"/>
  <c r="B39" i="24"/>
  <c r="B38" i="24"/>
  <c r="B37" i="24"/>
  <c r="B36" i="24"/>
  <c r="B35" i="24"/>
  <c r="B34" i="24"/>
  <c r="B160" i="24"/>
  <c r="B159" i="24"/>
  <c r="B158" i="24"/>
  <c r="B157" i="24"/>
  <c r="B156" i="24"/>
  <c r="B155" i="24"/>
  <c r="B154" i="24"/>
  <c r="B153" i="24"/>
  <c r="B152" i="24"/>
  <c r="B151" i="24"/>
  <c r="B150" i="24"/>
  <c r="B149" i="24"/>
  <c r="B148" i="24"/>
  <c r="B147" i="24"/>
  <c r="B146" i="24"/>
  <c r="B145" i="24"/>
  <c r="B144" i="24"/>
  <c r="B143" i="24"/>
  <c r="B142" i="24"/>
  <c r="B141" i="24"/>
  <c r="B140" i="24"/>
  <c r="B139" i="24"/>
  <c r="B138" i="24"/>
  <c r="B137" i="24"/>
  <c r="B136" i="24"/>
  <c r="B135" i="24"/>
  <c r="B134" i="24"/>
  <c r="B133" i="24"/>
  <c r="B132" i="24"/>
  <c r="B131" i="24"/>
  <c r="B130" i="24"/>
  <c r="B129" i="24"/>
  <c r="B128" i="24"/>
  <c r="B127" i="24"/>
  <c r="B126" i="24"/>
  <c r="B125" i="24"/>
  <c r="B124" i="24"/>
  <c r="B123" i="24"/>
  <c r="B122" i="24"/>
  <c r="B121" i="24"/>
  <c r="B120" i="24"/>
  <c r="B119" i="24"/>
  <c r="B118" i="24"/>
  <c r="B117" i="24"/>
  <c r="B116" i="24"/>
  <c r="B115" i="24"/>
  <c r="B114" i="24"/>
  <c r="B113" i="24"/>
  <c r="B112" i="24"/>
  <c r="B111" i="24"/>
  <c r="B110" i="24"/>
  <c r="B109" i="24"/>
  <c r="B108" i="24"/>
  <c r="B107" i="24"/>
  <c r="B106" i="24"/>
  <c r="B105" i="24"/>
  <c r="B104" i="24"/>
  <c r="B103" i="24"/>
  <c r="B102" i="24"/>
  <c r="B101" i="24"/>
  <c r="B100" i="24"/>
  <c r="B99" i="24"/>
  <c r="B98" i="24"/>
  <c r="B97" i="24"/>
  <c r="B96" i="24"/>
  <c r="B95" i="24"/>
  <c r="B94" i="24"/>
  <c r="B93" i="24"/>
  <c r="B92" i="24"/>
  <c r="B91" i="24"/>
  <c r="B90" i="24"/>
  <c r="B89" i="24"/>
  <c r="B88" i="24"/>
  <c r="B87" i="24"/>
  <c r="B86" i="24"/>
  <c r="B85" i="24"/>
  <c r="B84" i="24"/>
  <c r="B83" i="24"/>
  <c r="B82" i="24"/>
  <c r="B81" i="24"/>
  <c r="B80" i="24"/>
  <c r="B79" i="24"/>
  <c r="B78" i="24"/>
  <c r="B77" i="24"/>
  <c r="B76" i="24"/>
  <c r="B75" i="24"/>
  <c r="B74" i="24"/>
  <c r="B73" i="24"/>
  <c r="B72" i="24"/>
  <c r="B71" i="24"/>
  <c r="B70" i="24"/>
  <c r="B69" i="24"/>
  <c r="B68" i="24"/>
  <c r="B67" i="24"/>
  <c r="B66" i="24"/>
  <c r="B65" i="24"/>
  <c r="B64" i="24"/>
  <c r="B63" i="24"/>
  <c r="B62" i="24"/>
  <c r="B61" i="24"/>
  <c r="R12" i="10"/>
  <c r="R11" i="10"/>
  <c r="R10" i="10"/>
  <c r="R9" i="10"/>
  <c r="Q9" i="10"/>
  <c r="A154" i="10"/>
  <c r="P153" i="10"/>
  <c r="A151" i="10"/>
  <c r="A149" i="10"/>
  <c r="A146" i="10"/>
  <c r="A142" i="10"/>
  <c r="A141" i="10"/>
  <c r="C88" i="14"/>
  <c r="P137" i="10"/>
  <c r="P122" i="10"/>
  <c r="A121" i="10"/>
  <c r="P116" i="10"/>
  <c r="O116" i="10"/>
  <c r="C133" i="24" s="1"/>
  <c r="C72" i="14"/>
  <c r="P109" i="10"/>
  <c r="O109" i="10" s="1"/>
  <c r="C126" i="24" s="1"/>
  <c r="P108" i="10"/>
  <c r="C104" i="14"/>
  <c r="C102" i="14"/>
  <c r="C95" i="14"/>
  <c r="C94" i="14"/>
  <c r="C93" i="14"/>
  <c r="C83" i="14"/>
  <c r="C77" i="14"/>
  <c r="C71" i="14"/>
  <c r="C65" i="14"/>
  <c r="C63" i="14"/>
  <c r="C62" i="14"/>
  <c r="C59" i="14"/>
  <c r="C58" i="14"/>
  <c r="C57" i="14"/>
  <c r="C51" i="14"/>
  <c r="C50" i="14"/>
  <c r="C45" i="14"/>
  <c r="C43" i="14"/>
  <c r="C39" i="14"/>
  <c r="C35" i="14"/>
  <c r="C29" i="14"/>
  <c r="C24" i="14"/>
  <c r="C21" i="14"/>
  <c r="C17" i="14"/>
  <c r="C14" i="14"/>
  <c r="C10" i="14"/>
  <c r="C8" i="14"/>
  <c r="C6" i="14"/>
  <c r="Q28" i="13"/>
  <c r="Q27" i="13"/>
  <c r="Q26" i="13"/>
  <c r="Q25" i="13"/>
  <c r="Q24" i="13"/>
  <c r="Q23" i="13"/>
  <c r="Q22" i="13"/>
  <c r="Q21" i="13"/>
  <c r="Q20" i="13"/>
  <c r="Q19" i="13"/>
  <c r="Q18" i="13"/>
  <c r="Q17" i="13"/>
  <c r="Q16" i="13"/>
  <c r="Q15" i="13"/>
  <c r="Q14" i="13"/>
  <c r="Q13" i="13"/>
  <c r="Q12" i="13"/>
  <c r="Q11" i="13"/>
  <c r="Q10" i="13"/>
  <c r="R28" i="13"/>
  <c r="P28" i="13"/>
  <c r="O28" i="13"/>
  <c r="N28" i="13"/>
  <c r="AR28" i="13"/>
  <c r="L28" i="13"/>
  <c r="J28" i="13"/>
  <c r="I28" i="13"/>
  <c r="H28" i="13"/>
  <c r="G28" i="13"/>
  <c r="F28" i="13"/>
  <c r="E28" i="13"/>
  <c r="D28" i="13"/>
  <c r="C28" i="13"/>
  <c r="B28" i="13"/>
  <c r="R27" i="13"/>
  <c r="P27" i="13"/>
  <c r="AR27" i="13"/>
  <c r="O27" i="13"/>
  <c r="N27" i="13"/>
  <c r="L27" i="13"/>
  <c r="J27" i="13"/>
  <c r="I27" i="13"/>
  <c r="H27" i="13"/>
  <c r="G27" i="13"/>
  <c r="F27" i="13"/>
  <c r="E27" i="13"/>
  <c r="D27" i="13"/>
  <c r="C27" i="13"/>
  <c r="B27" i="13"/>
  <c r="R26" i="13"/>
  <c r="P26" i="13"/>
  <c r="AR26" i="13" s="1"/>
  <c r="N26" i="13"/>
  <c r="O26" i="13"/>
  <c r="L26" i="13"/>
  <c r="J26" i="13"/>
  <c r="I26" i="13"/>
  <c r="H26" i="13"/>
  <c r="G26" i="13"/>
  <c r="F26" i="13"/>
  <c r="E26" i="13"/>
  <c r="D26" i="13"/>
  <c r="B26" i="13"/>
  <c r="R25" i="13"/>
  <c r="P25" i="13"/>
  <c r="O25" i="13"/>
  <c r="N25" i="13"/>
  <c r="AR25" i="13" s="1"/>
  <c r="L25" i="13"/>
  <c r="J25" i="13"/>
  <c r="I25" i="13"/>
  <c r="H25" i="13"/>
  <c r="G25" i="13"/>
  <c r="F25" i="13"/>
  <c r="E25" i="13"/>
  <c r="D25" i="13"/>
  <c r="B25" i="13"/>
  <c r="R24" i="13"/>
  <c r="P24" i="13"/>
  <c r="O24" i="13"/>
  <c r="N24" i="13"/>
  <c r="AR24" i="13" s="1"/>
  <c r="L24" i="13"/>
  <c r="J24" i="13"/>
  <c r="I24" i="13"/>
  <c r="H24" i="13"/>
  <c r="G24" i="13"/>
  <c r="F24" i="13"/>
  <c r="E24" i="13"/>
  <c r="D24" i="13"/>
  <c r="B24" i="13"/>
  <c r="R23" i="13"/>
  <c r="P23" i="13"/>
  <c r="O23" i="13"/>
  <c r="N23" i="13"/>
  <c r="AR23" i="13"/>
  <c r="L23" i="13"/>
  <c r="J23" i="13"/>
  <c r="I23" i="13"/>
  <c r="H23" i="13"/>
  <c r="G23" i="13"/>
  <c r="F23" i="13"/>
  <c r="E23" i="13"/>
  <c r="D23" i="13"/>
  <c r="C23" i="13"/>
  <c r="B23" i="13"/>
  <c r="R22" i="13"/>
  <c r="P22" i="13"/>
  <c r="O22" i="13"/>
  <c r="N22" i="13"/>
  <c r="AR22" i="13"/>
  <c r="L22" i="13"/>
  <c r="J22" i="13"/>
  <c r="I22" i="13"/>
  <c r="H22" i="13"/>
  <c r="G22" i="13"/>
  <c r="F22" i="13"/>
  <c r="E22" i="13"/>
  <c r="D22" i="13"/>
  <c r="B22" i="13"/>
  <c r="R21" i="13"/>
  <c r="P21" i="13"/>
  <c r="O21" i="13"/>
  <c r="N21" i="13"/>
  <c r="L21" i="13"/>
  <c r="J21" i="13"/>
  <c r="I21" i="13"/>
  <c r="H21" i="13"/>
  <c r="G21" i="13"/>
  <c r="F21" i="13"/>
  <c r="E21" i="13"/>
  <c r="D21" i="13"/>
  <c r="C21" i="13"/>
  <c r="B21" i="13"/>
  <c r="R20" i="13"/>
  <c r="P20" i="13"/>
  <c r="O20" i="13"/>
  <c r="N20" i="13"/>
  <c r="AR20" i="13" s="1"/>
  <c r="L20" i="13"/>
  <c r="J20" i="13"/>
  <c r="I20" i="13"/>
  <c r="H20" i="13"/>
  <c r="G20" i="13"/>
  <c r="F20" i="13"/>
  <c r="E20" i="13"/>
  <c r="D20" i="13"/>
  <c r="C20" i="13"/>
  <c r="B20" i="13"/>
  <c r="R19" i="13"/>
  <c r="P19" i="13"/>
  <c r="O19" i="13"/>
  <c r="N19" i="13"/>
  <c r="L19" i="13"/>
  <c r="J19" i="13"/>
  <c r="I19" i="13"/>
  <c r="H19" i="13"/>
  <c r="G19" i="13"/>
  <c r="F19" i="13"/>
  <c r="E19" i="13"/>
  <c r="D19" i="13"/>
  <c r="B19" i="13"/>
  <c r="R18" i="13"/>
  <c r="P18" i="13"/>
  <c r="O18" i="13"/>
  <c r="N18" i="13"/>
  <c r="AR18" i="13"/>
  <c r="L18" i="13"/>
  <c r="J18" i="13"/>
  <c r="I18" i="13"/>
  <c r="H18" i="13"/>
  <c r="G18" i="13"/>
  <c r="F18" i="13"/>
  <c r="E18" i="13"/>
  <c r="D18" i="13"/>
  <c r="C18" i="13"/>
  <c r="B18" i="13"/>
  <c r="R17" i="13"/>
  <c r="P17" i="13"/>
  <c r="N17" i="13"/>
  <c r="O17" i="13"/>
  <c r="AR17" i="13" s="1"/>
  <c r="L17" i="13"/>
  <c r="J17" i="13"/>
  <c r="I17" i="13"/>
  <c r="H17" i="13"/>
  <c r="G17" i="13"/>
  <c r="F17" i="13"/>
  <c r="E17" i="13"/>
  <c r="D17" i="13"/>
  <c r="B17" i="13"/>
  <c r="R16" i="13"/>
  <c r="P16" i="13"/>
  <c r="O16" i="13"/>
  <c r="N16" i="13"/>
  <c r="L16" i="13"/>
  <c r="J16" i="13"/>
  <c r="I16" i="13"/>
  <c r="H16" i="13"/>
  <c r="G16" i="13"/>
  <c r="F16" i="13"/>
  <c r="E16" i="13"/>
  <c r="D16" i="13"/>
  <c r="B16" i="13"/>
  <c r="R15" i="13"/>
  <c r="P15" i="13"/>
  <c r="O15" i="13"/>
  <c r="AR15" i="13" s="1"/>
  <c r="N15" i="13"/>
  <c r="L15" i="13"/>
  <c r="J15" i="13"/>
  <c r="I15" i="13"/>
  <c r="H15" i="13"/>
  <c r="G15" i="13"/>
  <c r="F15" i="13"/>
  <c r="E15" i="13"/>
  <c r="D15" i="13"/>
  <c r="B15" i="13"/>
  <c r="R14" i="13"/>
  <c r="P14" i="13"/>
  <c r="O14" i="13"/>
  <c r="N14" i="13"/>
  <c r="AR14" i="13" s="1"/>
  <c r="L14" i="13"/>
  <c r="J14" i="13"/>
  <c r="I14" i="13"/>
  <c r="H14" i="13"/>
  <c r="G14" i="13"/>
  <c r="F14" i="13"/>
  <c r="E14" i="13"/>
  <c r="D14" i="13"/>
  <c r="B14" i="13"/>
  <c r="R13" i="13"/>
  <c r="P13" i="13"/>
  <c r="O13" i="13"/>
  <c r="N13" i="13"/>
  <c r="AR13" i="13"/>
  <c r="L13" i="13"/>
  <c r="J13" i="13"/>
  <c r="I13" i="13"/>
  <c r="H13" i="13"/>
  <c r="G13" i="13"/>
  <c r="F13" i="13"/>
  <c r="E13" i="13"/>
  <c r="D13" i="13"/>
  <c r="C13" i="13"/>
  <c r="B13" i="13"/>
  <c r="R11" i="13"/>
  <c r="P11" i="13"/>
  <c r="AR11" i="13" s="1"/>
  <c r="O11" i="13"/>
  <c r="N11" i="13"/>
  <c r="L11" i="13"/>
  <c r="J11" i="13"/>
  <c r="I11" i="13"/>
  <c r="H11" i="13"/>
  <c r="G11" i="13"/>
  <c r="F11" i="13"/>
  <c r="E11" i="13"/>
  <c r="D11" i="13"/>
  <c r="B11" i="13"/>
  <c r="R12" i="13"/>
  <c r="P12" i="13"/>
  <c r="O12" i="13"/>
  <c r="N12" i="13"/>
  <c r="AR12" i="13" s="1"/>
  <c r="L12" i="13"/>
  <c r="J12" i="13"/>
  <c r="I12" i="13"/>
  <c r="H12" i="13"/>
  <c r="G12" i="13"/>
  <c r="F12" i="13"/>
  <c r="E12" i="13"/>
  <c r="D12" i="13"/>
  <c r="B12" i="13"/>
  <c r="R10" i="13"/>
  <c r="P10" i="13"/>
  <c r="O10" i="13"/>
  <c r="N10" i="13"/>
  <c r="AR10" i="13" s="1"/>
  <c r="L10" i="13"/>
  <c r="J10" i="13"/>
  <c r="I10" i="13"/>
  <c r="H10" i="13"/>
  <c r="G10" i="13"/>
  <c r="F10" i="13"/>
  <c r="E10" i="13"/>
  <c r="D10" i="13"/>
  <c r="B10" i="13"/>
  <c r="Q9" i="13"/>
  <c r="Q8" i="13"/>
  <c r="Q7" i="13"/>
  <c r="R9" i="13"/>
  <c r="P9" i="13"/>
  <c r="O9" i="13"/>
  <c r="N9" i="13"/>
  <c r="AR9" i="13" s="1"/>
  <c r="L9" i="13"/>
  <c r="J9" i="13"/>
  <c r="I9" i="13"/>
  <c r="H9" i="13"/>
  <c r="G9" i="13"/>
  <c r="F9" i="13"/>
  <c r="E9" i="13"/>
  <c r="D9" i="13"/>
  <c r="C9" i="13"/>
  <c r="B9" i="13"/>
  <c r="R8" i="13"/>
  <c r="P8" i="13"/>
  <c r="O8" i="13"/>
  <c r="AR8" i="13" s="1"/>
  <c r="N8" i="13"/>
  <c r="L8" i="13"/>
  <c r="J8" i="13"/>
  <c r="I8" i="13"/>
  <c r="H8" i="13"/>
  <c r="G8" i="13"/>
  <c r="F8" i="13"/>
  <c r="E8" i="13"/>
  <c r="D8" i="13"/>
  <c r="C8" i="13"/>
  <c r="B8" i="13"/>
  <c r="R7" i="13"/>
  <c r="P7" i="13"/>
  <c r="O7" i="13"/>
  <c r="N7" i="13"/>
  <c r="AR7" i="13" s="1"/>
  <c r="L7" i="13"/>
  <c r="J7" i="13"/>
  <c r="I7" i="13"/>
  <c r="H7" i="13"/>
  <c r="G7" i="13"/>
  <c r="F7" i="13"/>
  <c r="E7" i="13"/>
  <c r="D7" i="13"/>
  <c r="B7" i="13"/>
  <c r="R6" i="13"/>
  <c r="Q6" i="13"/>
  <c r="P6" i="13"/>
  <c r="O6" i="13"/>
  <c r="N6" i="13"/>
  <c r="AR6" i="13" s="1"/>
  <c r="M6" i="13"/>
  <c r="M5" i="13"/>
  <c r="L6" i="13"/>
  <c r="J6" i="13"/>
  <c r="I6" i="13"/>
  <c r="H6" i="13"/>
  <c r="G6" i="13"/>
  <c r="F6" i="13"/>
  <c r="E6" i="13"/>
  <c r="D6" i="13"/>
  <c r="B6" i="13"/>
  <c r="R5" i="13"/>
  <c r="P5" i="13"/>
  <c r="O5" i="13"/>
  <c r="N5" i="13"/>
  <c r="AR5" i="13" s="1"/>
  <c r="L5" i="13"/>
  <c r="J5" i="13"/>
  <c r="I5" i="13"/>
  <c r="H5" i="13"/>
  <c r="G5" i="13"/>
  <c r="F5" i="13"/>
  <c r="E5" i="13"/>
  <c r="D5" i="13"/>
  <c r="B5" i="13"/>
  <c r="AC259" i="9"/>
  <c r="AC251" i="9"/>
  <c r="AC243" i="9"/>
  <c r="AC235" i="9"/>
  <c r="AC227" i="9"/>
  <c r="AC205" i="9"/>
  <c r="AC197" i="9"/>
  <c r="AC189" i="9"/>
  <c r="AC181" i="9"/>
  <c r="AC173" i="9"/>
  <c r="AC151" i="9"/>
  <c r="AC143" i="9"/>
  <c r="AC135" i="9"/>
  <c r="AC127" i="9"/>
  <c r="AC119" i="9"/>
  <c r="AC97" i="9"/>
  <c r="AC89" i="9"/>
  <c r="AC81" i="9"/>
  <c r="AC73" i="9"/>
  <c r="AC65" i="9"/>
  <c r="AC43" i="9"/>
  <c r="AC35" i="9"/>
  <c r="AC27" i="9"/>
  <c r="AC19" i="9"/>
  <c r="B33" i="24"/>
  <c r="A26" i="27"/>
  <c r="A25" i="27"/>
  <c r="A24" i="27"/>
  <c r="A23" i="27"/>
  <c r="A22" i="27"/>
  <c r="A21" i="27"/>
  <c r="A20" i="27"/>
  <c r="A19" i="27"/>
  <c r="A18" i="27"/>
  <c r="A17" i="27"/>
  <c r="A16" i="27"/>
  <c r="A15" i="27"/>
  <c r="A14" i="27"/>
  <c r="A13" i="27"/>
  <c r="A12" i="27"/>
  <c r="A11" i="27"/>
  <c r="A10" i="27"/>
  <c r="A9" i="27"/>
  <c r="A8" i="27"/>
  <c r="A7" i="27"/>
  <c r="A6" i="27"/>
  <c r="A5" i="27"/>
  <c r="A4" i="27"/>
  <c r="A3" i="27"/>
  <c r="C26" i="24"/>
  <c r="C25" i="24"/>
  <c r="U23" i="22"/>
  <c r="C24" i="24"/>
  <c r="C23" i="24"/>
  <c r="C22" i="24"/>
  <c r="U20" i="22"/>
  <c r="C21" i="24" s="1"/>
  <c r="U18" i="22"/>
  <c r="C19" i="24" s="1"/>
  <c r="U11" i="22"/>
  <c r="C17" i="24"/>
  <c r="U8" i="22"/>
  <c r="C16" i="24"/>
  <c r="U26" i="22"/>
  <c r="C27" i="24" s="1"/>
  <c r="S155" i="10"/>
  <c r="P155" i="10"/>
  <c r="R155" i="10"/>
  <c r="Q155" i="10"/>
  <c r="O155" i="10"/>
  <c r="C160" i="24"/>
  <c r="S154" i="10"/>
  <c r="R154" i="10"/>
  <c r="Q154" i="10"/>
  <c r="S153" i="10"/>
  <c r="R153" i="10"/>
  <c r="Q153" i="10"/>
  <c r="O153" i="10"/>
  <c r="C158" i="24" s="1"/>
  <c r="S152" i="10"/>
  <c r="R152" i="10"/>
  <c r="Q152" i="10"/>
  <c r="S151" i="10"/>
  <c r="R151" i="10"/>
  <c r="Q151" i="10"/>
  <c r="S150" i="10"/>
  <c r="R150" i="10"/>
  <c r="Q150" i="10"/>
  <c r="S149" i="10"/>
  <c r="R149" i="10"/>
  <c r="Q149" i="10"/>
  <c r="S148" i="10"/>
  <c r="R148" i="10"/>
  <c r="Q148" i="10"/>
  <c r="S147" i="10"/>
  <c r="R147" i="10"/>
  <c r="Q147" i="10"/>
  <c r="S146" i="10"/>
  <c r="R146" i="10"/>
  <c r="P146" i="10"/>
  <c r="Q146" i="10"/>
  <c r="O146" i="10" s="1"/>
  <c r="C151" i="24" s="1"/>
  <c r="S145" i="10"/>
  <c r="R145" i="10"/>
  <c r="Q145" i="10"/>
  <c r="S144" i="10"/>
  <c r="R144" i="10"/>
  <c r="Q144" i="10"/>
  <c r="S143" i="10"/>
  <c r="R143" i="10"/>
  <c r="Q143" i="10"/>
  <c r="S142" i="10"/>
  <c r="R142" i="10"/>
  <c r="Q142" i="10"/>
  <c r="S141" i="10"/>
  <c r="R141" i="10"/>
  <c r="Q141" i="10"/>
  <c r="P141" i="10"/>
  <c r="S140" i="10"/>
  <c r="R140" i="10"/>
  <c r="Q140" i="10"/>
  <c r="S139" i="10"/>
  <c r="R139" i="10"/>
  <c r="Q139" i="10"/>
  <c r="S138" i="10"/>
  <c r="R138" i="10"/>
  <c r="Q138" i="10"/>
  <c r="S137" i="10"/>
  <c r="R137" i="10"/>
  <c r="Q137" i="10"/>
  <c r="O137" i="10" s="1"/>
  <c r="C142" i="24" s="1"/>
  <c r="S136" i="10"/>
  <c r="R136" i="10"/>
  <c r="Q136" i="10"/>
  <c r="S123" i="10"/>
  <c r="R123" i="10"/>
  <c r="Q123" i="10"/>
  <c r="S122" i="10"/>
  <c r="R122" i="10"/>
  <c r="Q122" i="10"/>
  <c r="S121" i="10"/>
  <c r="R121" i="10"/>
  <c r="Q121" i="10"/>
  <c r="S120" i="10"/>
  <c r="R120" i="10"/>
  <c r="Q120" i="10"/>
  <c r="P120" i="10"/>
  <c r="O120" i="10" s="1"/>
  <c r="C137" i="24" s="1"/>
  <c r="S119" i="10"/>
  <c r="R119" i="10"/>
  <c r="Q119" i="10"/>
  <c r="S118" i="10"/>
  <c r="R118" i="10"/>
  <c r="Q118" i="10"/>
  <c r="S117" i="10"/>
  <c r="R117" i="10"/>
  <c r="Q117" i="10"/>
  <c r="S116" i="10"/>
  <c r="R116" i="10"/>
  <c r="Q116" i="10"/>
  <c r="S115" i="10"/>
  <c r="R115" i="10"/>
  <c r="Q115" i="10"/>
  <c r="S114" i="10"/>
  <c r="R114" i="10"/>
  <c r="Q114" i="10"/>
  <c r="S113" i="10"/>
  <c r="R113" i="10"/>
  <c r="Q113" i="10"/>
  <c r="S112" i="10"/>
  <c r="R112" i="10"/>
  <c r="Q112" i="10"/>
  <c r="S111" i="10"/>
  <c r="R111" i="10"/>
  <c r="Q111" i="10"/>
  <c r="S110" i="10"/>
  <c r="R110" i="10"/>
  <c r="Q110" i="10"/>
  <c r="S109" i="10"/>
  <c r="R109" i="10"/>
  <c r="Q109" i="10"/>
  <c r="S108" i="10"/>
  <c r="R108" i="10"/>
  <c r="Q108" i="10"/>
  <c r="S107" i="10"/>
  <c r="R107" i="10"/>
  <c r="Q107" i="10"/>
  <c r="S106" i="10"/>
  <c r="R106" i="10"/>
  <c r="Q106" i="10"/>
  <c r="S105" i="10"/>
  <c r="R105" i="10"/>
  <c r="Q105" i="10"/>
  <c r="S104" i="10"/>
  <c r="R104" i="10"/>
  <c r="Q104" i="10"/>
  <c r="O104" i="10"/>
  <c r="C121" i="24"/>
  <c r="S91" i="10"/>
  <c r="R91" i="10"/>
  <c r="Q91" i="10"/>
  <c r="S90" i="10"/>
  <c r="R90" i="10"/>
  <c r="Q90" i="10"/>
  <c r="S89" i="10"/>
  <c r="R89" i="10"/>
  <c r="Q89" i="10"/>
  <c r="S88" i="10"/>
  <c r="R88" i="10"/>
  <c r="Q88" i="10"/>
  <c r="S87" i="10"/>
  <c r="R87" i="10"/>
  <c r="Q87" i="10"/>
  <c r="S86" i="10"/>
  <c r="R86" i="10"/>
  <c r="Q86" i="10"/>
  <c r="O86" i="10" s="1"/>
  <c r="C115" i="24" s="1"/>
  <c r="S85" i="10"/>
  <c r="R85" i="10"/>
  <c r="Q85" i="10"/>
  <c r="O85" i="10" s="1"/>
  <c r="C114" i="24" s="1"/>
  <c r="S84" i="10"/>
  <c r="R84" i="10"/>
  <c r="Q84" i="10"/>
  <c r="O84" i="10" s="1"/>
  <c r="C113" i="24" s="1"/>
  <c r="S83" i="10"/>
  <c r="R83" i="10"/>
  <c r="Q83" i="10"/>
  <c r="S82" i="10"/>
  <c r="R82" i="10"/>
  <c r="Q82" i="10"/>
  <c r="S81" i="10"/>
  <c r="R81" i="10"/>
  <c r="Q81" i="10"/>
  <c r="S80" i="10"/>
  <c r="R80" i="10"/>
  <c r="Q80" i="10"/>
  <c r="S79" i="10"/>
  <c r="R79" i="10"/>
  <c r="Q79" i="10"/>
  <c r="O79" i="10" s="1"/>
  <c r="C108" i="24" s="1"/>
  <c r="S78" i="10"/>
  <c r="R78" i="10"/>
  <c r="Q78" i="10"/>
  <c r="S77" i="10"/>
  <c r="O77" i="10" s="1"/>
  <c r="C106" i="24" s="1"/>
  <c r="R77" i="10"/>
  <c r="Q77" i="10"/>
  <c r="S76" i="10"/>
  <c r="R76" i="10"/>
  <c r="Q76" i="10"/>
  <c r="S75" i="10"/>
  <c r="R75" i="10"/>
  <c r="Q75" i="10"/>
  <c r="S74" i="10"/>
  <c r="R74" i="10"/>
  <c r="Q74" i="10"/>
  <c r="S73" i="10"/>
  <c r="R73" i="10"/>
  <c r="Q73" i="10"/>
  <c r="S72" i="10"/>
  <c r="R72" i="10"/>
  <c r="Q72" i="10"/>
  <c r="S59" i="10"/>
  <c r="R59" i="10"/>
  <c r="Q59" i="10"/>
  <c r="S58" i="10"/>
  <c r="R58" i="10"/>
  <c r="Q58" i="10"/>
  <c r="S57" i="10"/>
  <c r="R57" i="10"/>
  <c r="Q57" i="10"/>
  <c r="S56" i="10"/>
  <c r="R56" i="10"/>
  <c r="Q56" i="10"/>
  <c r="S55" i="10"/>
  <c r="R55" i="10"/>
  <c r="Q55" i="10"/>
  <c r="S54" i="10"/>
  <c r="R54" i="10"/>
  <c r="Q54" i="10"/>
  <c r="S53" i="10"/>
  <c r="R53" i="10"/>
  <c r="Q53" i="10"/>
  <c r="S52" i="10"/>
  <c r="R52" i="10"/>
  <c r="Q52" i="10"/>
  <c r="S51" i="10"/>
  <c r="R51" i="10"/>
  <c r="Q51" i="10"/>
  <c r="S50" i="10"/>
  <c r="R50" i="10"/>
  <c r="Q50" i="10"/>
  <c r="O50" i="10"/>
  <c r="C91" i="24" s="1"/>
  <c r="S49" i="10"/>
  <c r="R49" i="10"/>
  <c r="Q49" i="10"/>
  <c r="S48" i="10"/>
  <c r="R48" i="10"/>
  <c r="Q48" i="10"/>
  <c r="S47" i="10"/>
  <c r="R47" i="10"/>
  <c r="Q47" i="10"/>
  <c r="S46" i="10"/>
  <c r="R46" i="10"/>
  <c r="Q46" i="10"/>
  <c r="S45" i="10"/>
  <c r="R45" i="10"/>
  <c r="Q45" i="10"/>
  <c r="S44" i="10"/>
  <c r="R44" i="10"/>
  <c r="Q44" i="10"/>
  <c r="O44" i="10" s="1"/>
  <c r="C85" i="24" s="1"/>
  <c r="S43" i="10"/>
  <c r="O43" i="10" s="1"/>
  <c r="R43" i="10"/>
  <c r="Q43" i="10"/>
  <c r="S42" i="10"/>
  <c r="R42" i="10"/>
  <c r="Q42" i="10"/>
  <c r="S41" i="10"/>
  <c r="R41" i="10"/>
  <c r="Q41" i="10"/>
  <c r="S40" i="10"/>
  <c r="R40" i="10"/>
  <c r="Q40" i="10"/>
  <c r="S27" i="10"/>
  <c r="R27" i="10"/>
  <c r="Q27" i="10"/>
  <c r="S26" i="10"/>
  <c r="R26" i="10"/>
  <c r="Q26" i="10"/>
  <c r="S25" i="10"/>
  <c r="R25" i="10"/>
  <c r="Q25" i="10"/>
  <c r="O25" i="10" s="1"/>
  <c r="C78" i="24" s="1"/>
  <c r="S24" i="10"/>
  <c r="R24" i="10"/>
  <c r="Q24" i="10"/>
  <c r="S23" i="10"/>
  <c r="R23" i="10"/>
  <c r="Q23" i="10"/>
  <c r="S22" i="10"/>
  <c r="R22" i="10"/>
  <c r="O22" i="10" s="1"/>
  <c r="C75" i="24" s="1"/>
  <c r="Q22" i="10"/>
  <c r="S21" i="10"/>
  <c r="R21" i="10"/>
  <c r="Q21" i="10"/>
  <c r="S20" i="10"/>
  <c r="R20" i="10"/>
  <c r="Q20" i="10"/>
  <c r="O20" i="10" s="1"/>
  <c r="C73" i="24" s="1"/>
  <c r="S19" i="10"/>
  <c r="R19" i="10"/>
  <c r="Q19" i="10"/>
  <c r="S18" i="10"/>
  <c r="R18" i="10"/>
  <c r="Q18" i="10"/>
  <c r="S17" i="10"/>
  <c r="R17" i="10"/>
  <c r="Q17" i="10"/>
  <c r="S16" i="10"/>
  <c r="R16" i="10"/>
  <c r="O16" i="10" s="1"/>
  <c r="C69" i="24" s="1"/>
  <c r="Q16" i="10"/>
  <c r="S15" i="10"/>
  <c r="R15" i="10"/>
  <c r="Q15" i="10"/>
  <c r="S14" i="10"/>
  <c r="R14" i="10"/>
  <c r="Q14" i="10"/>
  <c r="S13" i="10"/>
  <c r="R13" i="10"/>
  <c r="Q13" i="10"/>
  <c r="S12" i="10"/>
  <c r="Q12" i="10"/>
  <c r="S11" i="10"/>
  <c r="Q11" i="10"/>
  <c r="O11" i="10"/>
  <c r="C64" i="24"/>
  <c r="S10" i="10"/>
  <c r="O10" i="10" s="1"/>
  <c r="Q10" i="10"/>
  <c r="S9" i="10"/>
  <c r="A464" i="26"/>
  <c r="A463" i="26"/>
  <c r="A462" i="26"/>
  <c r="A461" i="26"/>
  <c r="A460" i="26"/>
  <c r="A459" i="26"/>
  <c r="A458" i="26"/>
  <c r="A457" i="26"/>
  <c r="A456" i="26"/>
  <c r="A455" i="26"/>
  <c r="A454" i="26"/>
  <c r="A453" i="26"/>
  <c r="A452" i="26"/>
  <c r="A451" i="26"/>
  <c r="A450" i="26"/>
  <c r="A449" i="26"/>
  <c r="A448" i="26"/>
  <c r="A447" i="26"/>
  <c r="A446" i="26"/>
  <c r="A445" i="26"/>
  <c r="A444" i="26"/>
  <c r="A443" i="26"/>
  <c r="A442" i="26"/>
  <c r="A441" i="26"/>
  <c r="A440" i="26"/>
  <c r="A439" i="26"/>
  <c r="A438" i="26"/>
  <c r="A437" i="26"/>
  <c r="A436" i="26"/>
  <c r="A435" i="26"/>
  <c r="A434" i="26"/>
  <c r="A433" i="26"/>
  <c r="A432" i="26"/>
  <c r="A431" i="26"/>
  <c r="A430" i="26"/>
  <c r="A429" i="26"/>
  <c r="A428" i="26"/>
  <c r="A427" i="26"/>
  <c r="A426" i="26"/>
  <c r="A425" i="26"/>
  <c r="A424" i="26"/>
  <c r="A423" i="26"/>
  <c r="A422" i="26"/>
  <c r="A421" i="26"/>
  <c r="A420" i="26"/>
  <c r="A419" i="26"/>
  <c r="A418" i="26"/>
  <c r="A417" i="26"/>
  <c r="A416" i="26"/>
  <c r="A415" i="26"/>
  <c r="A414" i="26"/>
  <c r="A413" i="26"/>
  <c r="A412" i="26"/>
  <c r="A411" i="26"/>
  <c r="A410" i="26"/>
  <c r="A409" i="26"/>
  <c r="A408" i="26"/>
  <c r="A407" i="26"/>
  <c r="A406" i="26"/>
  <c r="A405" i="26"/>
  <c r="A404" i="26"/>
  <c r="A403" i="26"/>
  <c r="A402" i="26"/>
  <c r="A401" i="26"/>
  <c r="A400" i="26"/>
  <c r="A399" i="26"/>
  <c r="A398" i="26"/>
  <c r="A397" i="26"/>
  <c r="A396" i="26"/>
  <c r="A395" i="26"/>
  <c r="A394" i="26"/>
  <c r="A393" i="26"/>
  <c r="A392" i="26"/>
  <c r="A391" i="26"/>
  <c r="A390" i="26"/>
  <c r="A389" i="26"/>
  <c r="A388" i="26"/>
  <c r="A387" i="26"/>
  <c r="A386" i="26"/>
  <c r="A385" i="26"/>
  <c r="A384" i="26"/>
  <c r="A383" i="26"/>
  <c r="A382" i="26"/>
  <c r="A381" i="26"/>
  <c r="A380" i="26"/>
  <c r="A379" i="26"/>
  <c r="A378" i="26"/>
  <c r="A377" i="26"/>
  <c r="A376" i="26"/>
  <c r="A375" i="26"/>
  <c r="A374" i="26"/>
  <c r="A373" i="26"/>
  <c r="A372" i="26"/>
  <c r="A371" i="26"/>
  <c r="A370" i="26"/>
  <c r="A369" i="26"/>
  <c r="A368" i="26"/>
  <c r="A367" i="26"/>
  <c r="A366" i="26"/>
  <c r="A365" i="26"/>
  <c r="A364" i="26"/>
  <c r="A363" i="26"/>
  <c r="A362" i="26"/>
  <c r="A361" i="26"/>
  <c r="A360" i="26"/>
  <c r="A359" i="26"/>
  <c r="A358" i="26"/>
  <c r="A357" i="26"/>
  <c r="A356" i="26"/>
  <c r="A355" i="26"/>
  <c r="A354" i="26"/>
  <c r="A353" i="26"/>
  <c r="A352" i="26"/>
  <c r="A351" i="26"/>
  <c r="A350" i="26"/>
  <c r="A349" i="26"/>
  <c r="A348" i="26"/>
  <c r="A347" i="26"/>
  <c r="A346" i="26"/>
  <c r="A345" i="26"/>
  <c r="A344" i="26"/>
  <c r="A343" i="26"/>
  <c r="A342" i="26"/>
  <c r="A341" i="26"/>
  <c r="A340" i="26"/>
  <c r="A339" i="26"/>
  <c r="A338" i="26"/>
  <c r="A337" i="26"/>
  <c r="A336" i="26"/>
  <c r="A335" i="26"/>
  <c r="A334" i="26"/>
  <c r="A333" i="26"/>
  <c r="A332" i="26"/>
  <c r="A331" i="26"/>
  <c r="A330" i="26"/>
  <c r="A329" i="26"/>
  <c r="A328" i="26"/>
  <c r="A327" i="26"/>
  <c r="A326" i="26"/>
  <c r="A325" i="26"/>
  <c r="A324" i="26"/>
  <c r="A323" i="26"/>
  <c r="A322" i="26"/>
  <c r="A321" i="26"/>
  <c r="A320" i="26"/>
  <c r="A319" i="26"/>
  <c r="A318" i="26"/>
  <c r="A317" i="26"/>
  <c r="A316" i="26"/>
  <c r="A315" i="26"/>
  <c r="A314" i="26"/>
  <c r="A313" i="26"/>
  <c r="A312" i="26"/>
  <c r="A311" i="26"/>
  <c r="A310" i="26"/>
  <c r="A309" i="26"/>
  <c r="A308" i="26"/>
  <c r="A307" i="26"/>
  <c r="A306" i="26"/>
  <c r="A305" i="26"/>
  <c r="A304" i="26"/>
  <c r="A303" i="26"/>
  <c r="A302" i="26"/>
  <c r="A301" i="26"/>
  <c r="A300" i="26"/>
  <c r="A299" i="26"/>
  <c r="A298" i="26"/>
  <c r="A297" i="26"/>
  <c r="A296" i="26"/>
  <c r="A295" i="26"/>
  <c r="A294" i="26"/>
  <c r="A293" i="26"/>
  <c r="A292" i="26"/>
  <c r="A291" i="26"/>
  <c r="A290" i="26"/>
  <c r="A289" i="26"/>
  <c r="A288" i="26"/>
  <c r="A287" i="26"/>
  <c r="A286" i="26"/>
  <c r="A285" i="26"/>
  <c r="A284" i="26"/>
  <c r="A283" i="26"/>
  <c r="A282" i="26"/>
  <c r="A281" i="26"/>
  <c r="A280" i="26"/>
  <c r="A279" i="26"/>
  <c r="A278" i="26"/>
  <c r="A277" i="26"/>
  <c r="A276" i="26"/>
  <c r="A275" i="26"/>
  <c r="A274" i="26"/>
  <c r="A273" i="26"/>
  <c r="A272" i="26"/>
  <c r="A271" i="26"/>
  <c r="A270" i="26"/>
  <c r="A269" i="26"/>
  <c r="A268" i="26"/>
  <c r="A267" i="26"/>
  <c r="A266" i="26"/>
  <c r="A265" i="26"/>
  <c r="A264" i="26"/>
  <c r="A263" i="26"/>
  <c r="A262" i="26"/>
  <c r="A261" i="26"/>
  <c r="A260" i="26"/>
  <c r="A259" i="26"/>
  <c r="A258" i="26"/>
  <c r="A257" i="26"/>
  <c r="A256" i="26"/>
  <c r="A255" i="26"/>
  <c r="A254" i="26"/>
  <c r="A253" i="26"/>
  <c r="A252" i="26"/>
  <c r="A251" i="26"/>
  <c r="A250" i="26"/>
  <c r="A249" i="26"/>
  <c r="A248" i="26"/>
  <c r="A247" i="26"/>
  <c r="A246" i="26"/>
  <c r="A245" i="26"/>
  <c r="A244" i="26"/>
  <c r="A243" i="26"/>
  <c r="A242" i="26"/>
  <c r="A241" i="26"/>
  <c r="A240" i="26"/>
  <c r="A239" i="26"/>
  <c r="A238" i="26"/>
  <c r="A237" i="26"/>
  <c r="A236" i="26"/>
  <c r="A235" i="26"/>
  <c r="A234" i="26"/>
  <c r="A233" i="26"/>
  <c r="A232" i="26"/>
  <c r="A231" i="26"/>
  <c r="A230" i="26"/>
  <c r="A229" i="26"/>
  <c r="A228" i="26"/>
  <c r="A227" i="26"/>
  <c r="A226" i="26"/>
  <c r="A225" i="26"/>
  <c r="A224" i="26"/>
  <c r="A223" i="26"/>
  <c r="A222" i="26"/>
  <c r="A221" i="26"/>
  <c r="A220" i="26"/>
  <c r="A219" i="26"/>
  <c r="A218" i="26"/>
  <c r="A217" i="26"/>
  <c r="A216" i="26"/>
  <c r="A215" i="26"/>
  <c r="A214" i="26"/>
  <c r="A213" i="26"/>
  <c r="A212" i="26"/>
  <c r="A211" i="26"/>
  <c r="A210" i="26"/>
  <c r="A209" i="26"/>
  <c r="A208" i="26"/>
  <c r="A207" i="26"/>
  <c r="A206" i="26"/>
  <c r="A205" i="26"/>
  <c r="A204" i="26"/>
  <c r="A203" i="26"/>
  <c r="A202" i="26"/>
  <c r="A201" i="26"/>
  <c r="A200" i="26"/>
  <c r="A199" i="26"/>
  <c r="A198" i="26"/>
  <c r="A197" i="26"/>
  <c r="A196" i="26"/>
  <c r="A195" i="26"/>
  <c r="A194" i="26"/>
  <c r="A193" i="26"/>
  <c r="A192" i="26"/>
  <c r="A191" i="26"/>
  <c r="A190" i="26"/>
  <c r="A189" i="26"/>
  <c r="A188" i="26"/>
  <c r="A187" i="26"/>
  <c r="A186" i="26"/>
  <c r="A185" i="26"/>
  <c r="A184" i="26"/>
  <c r="A183" i="26"/>
  <c r="A182" i="26"/>
  <c r="A181" i="26"/>
  <c r="A180" i="26"/>
  <c r="A179" i="26"/>
  <c r="A178" i="26"/>
  <c r="A177" i="26"/>
  <c r="A176" i="26"/>
  <c r="A175" i="26"/>
  <c r="A174" i="26"/>
  <c r="A173" i="26"/>
  <c r="A172" i="26"/>
  <c r="A171" i="26"/>
  <c r="A170" i="26"/>
  <c r="A169" i="26"/>
  <c r="A168" i="26"/>
  <c r="A167" i="26"/>
  <c r="A166" i="26"/>
  <c r="A165" i="26"/>
  <c r="A164" i="26"/>
  <c r="A163" i="26"/>
  <c r="A162" i="26"/>
  <c r="A161" i="26"/>
  <c r="A160" i="26"/>
  <c r="A159" i="26"/>
  <c r="A158" i="26"/>
  <c r="A157" i="26"/>
  <c r="A156" i="26"/>
  <c r="A155" i="26"/>
  <c r="A154" i="26"/>
  <c r="A153" i="26"/>
  <c r="A152" i="26"/>
  <c r="A151" i="26"/>
  <c r="A150" i="26"/>
  <c r="A149" i="26"/>
  <c r="A148" i="26"/>
  <c r="A147" i="26"/>
  <c r="A146" i="26"/>
  <c r="A145" i="26"/>
  <c r="A144" i="26"/>
  <c r="A143" i="26"/>
  <c r="A142" i="26"/>
  <c r="A141" i="26"/>
  <c r="A140" i="26"/>
  <c r="A139" i="26"/>
  <c r="A138" i="26"/>
  <c r="A137" i="26"/>
  <c r="A136" i="26"/>
  <c r="A135" i="26"/>
  <c r="A134" i="26"/>
  <c r="A133" i="26"/>
  <c r="A132" i="26"/>
  <c r="A131" i="26"/>
  <c r="A130" i="26"/>
  <c r="A129" i="26"/>
  <c r="A128" i="26"/>
  <c r="A127" i="26"/>
  <c r="A126" i="26"/>
  <c r="A125" i="26"/>
  <c r="A124" i="26"/>
  <c r="A123" i="26"/>
  <c r="A122" i="26"/>
  <c r="A121" i="26"/>
  <c r="A120" i="26"/>
  <c r="A119" i="26"/>
  <c r="A118" i="26"/>
  <c r="A117" i="26"/>
  <c r="A116" i="26"/>
  <c r="A115" i="26"/>
  <c r="A114" i="26"/>
  <c r="A113" i="26"/>
  <c r="A112" i="26"/>
  <c r="A111" i="26"/>
  <c r="A110" i="26"/>
  <c r="A109" i="26"/>
  <c r="A108" i="26"/>
  <c r="A107" i="26"/>
  <c r="A106" i="26"/>
  <c r="A105" i="26"/>
  <c r="A104" i="26"/>
  <c r="A103" i="26"/>
  <c r="A102" i="26"/>
  <c r="A101" i="26"/>
  <c r="A100" i="26"/>
  <c r="A99" i="26"/>
  <c r="A98" i="26"/>
  <c r="A97" i="26"/>
  <c r="A96" i="26"/>
  <c r="A95" i="26"/>
  <c r="A94" i="26"/>
  <c r="A93" i="26"/>
  <c r="A92" i="26"/>
  <c r="A91" i="26"/>
  <c r="A90" i="26"/>
  <c r="A89" i="26"/>
  <c r="A88" i="26"/>
  <c r="A87" i="26"/>
  <c r="A86" i="26"/>
  <c r="A85" i="26"/>
  <c r="A84" i="26"/>
  <c r="A83" i="26"/>
  <c r="A82" i="26"/>
  <c r="A81" i="26"/>
  <c r="A80" i="26"/>
  <c r="A79" i="26"/>
  <c r="A78" i="26"/>
  <c r="A77" i="26"/>
  <c r="A76" i="26"/>
  <c r="A75" i="26"/>
  <c r="A74" i="26"/>
  <c r="A73" i="26"/>
  <c r="A72" i="26"/>
  <c r="A71" i="26"/>
  <c r="A70" i="26"/>
  <c r="A69" i="26"/>
  <c r="A68" i="26"/>
  <c r="A67" i="26"/>
  <c r="A66" i="26"/>
  <c r="A65" i="26"/>
  <c r="A64" i="26"/>
  <c r="A63" i="26"/>
  <c r="A62" i="26"/>
  <c r="A61" i="26"/>
  <c r="A60" i="26"/>
  <c r="A59" i="26"/>
  <c r="A58" i="26"/>
  <c r="A57" i="26"/>
  <c r="A56" i="26"/>
  <c r="A55" i="26"/>
  <c r="A54" i="26"/>
  <c r="A53" i="26"/>
  <c r="A52" i="26"/>
  <c r="A51" i="26"/>
  <c r="A50" i="26"/>
  <c r="A49" i="26"/>
  <c r="A48" i="26"/>
  <c r="A47" i="26"/>
  <c r="A46" i="26"/>
  <c r="A45" i="26"/>
  <c r="A44" i="26"/>
  <c r="A43" i="26"/>
  <c r="A42" i="26"/>
  <c r="A41" i="26"/>
  <c r="A40" i="26"/>
  <c r="A39" i="26"/>
  <c r="A38" i="26"/>
  <c r="A37" i="26"/>
  <c r="A36" i="26"/>
  <c r="A35" i="26"/>
  <c r="A34" i="26"/>
  <c r="A33" i="26"/>
  <c r="A32" i="26"/>
  <c r="A31" i="26"/>
  <c r="A30" i="26"/>
  <c r="A29" i="26"/>
  <c r="A28" i="26"/>
  <c r="A27" i="26"/>
  <c r="A26" i="26"/>
  <c r="A25" i="26"/>
  <c r="A24" i="26"/>
  <c r="A23" i="26"/>
  <c r="A22" i="26"/>
  <c r="A21" i="26"/>
  <c r="A20" i="26"/>
  <c r="A19" i="26"/>
  <c r="A18" i="26"/>
  <c r="A17" i="26"/>
  <c r="A16" i="26"/>
  <c r="A15" i="26"/>
  <c r="A14" i="26"/>
  <c r="A13" i="26"/>
  <c r="A12" i="26"/>
  <c r="A11" i="26"/>
  <c r="A10" i="26"/>
  <c r="A9" i="26"/>
  <c r="A8" i="26"/>
  <c r="A7" i="26"/>
  <c r="A6" i="26"/>
  <c r="A5" i="26"/>
  <c r="A4" i="26"/>
  <c r="A3" i="26"/>
  <c r="E19" i="23"/>
  <c r="E18" i="23"/>
  <c r="E17" i="23"/>
  <c r="E16" i="23"/>
  <c r="E15" i="23"/>
  <c r="E14" i="23"/>
  <c r="E13" i="23"/>
  <c r="E12" i="23"/>
  <c r="E11" i="23"/>
  <c r="E10" i="23"/>
  <c r="E9" i="23"/>
  <c r="E8" i="23"/>
  <c r="E7" i="23"/>
  <c r="E6" i="23"/>
  <c r="E5" i="23"/>
  <c r="E4" i="23"/>
  <c r="E3" i="23"/>
  <c r="E2" i="23"/>
  <c r="A8" i="23"/>
  <c r="A7" i="23"/>
  <c r="A6" i="23"/>
  <c r="A5" i="23"/>
  <c r="A4" i="23"/>
  <c r="A3" i="23"/>
  <c r="A2" i="23"/>
  <c r="O26" i="22"/>
  <c r="D29" i="22"/>
  <c r="U13" i="22"/>
  <c r="U35" i="22"/>
  <c r="B5" i="14"/>
  <c r="B6" i="14"/>
  <c r="B7" i="14"/>
  <c r="B8" i="14"/>
  <c r="B9" i="14"/>
  <c r="B10" i="14"/>
  <c r="B11" i="14"/>
  <c r="B12" i="14"/>
  <c r="B13" i="14"/>
  <c r="B14" i="14"/>
  <c r="B15" i="14"/>
  <c r="B16" i="14"/>
  <c r="B17" i="14"/>
  <c r="B18" i="14"/>
  <c r="B19" i="14"/>
  <c r="B20" i="14"/>
  <c r="B21" i="14"/>
  <c r="B22" i="14"/>
  <c r="B23" i="14"/>
  <c r="B24" i="14"/>
  <c r="B25" i="14"/>
  <c r="B26" i="14"/>
  <c r="B27" i="14"/>
  <c r="B28" i="14"/>
  <c r="B29" i="14"/>
  <c r="B30" i="14"/>
  <c r="B31" i="14"/>
  <c r="B32" i="14"/>
  <c r="B33" i="14"/>
  <c r="B34" i="14"/>
  <c r="B35" i="14"/>
  <c r="B36" i="14"/>
  <c r="B37" i="14"/>
  <c r="B38" i="14"/>
  <c r="B39" i="14"/>
  <c r="B40" i="14"/>
  <c r="B41" i="14"/>
  <c r="B42" i="14"/>
  <c r="B43" i="14"/>
  <c r="B44" i="14"/>
  <c r="B45" i="14"/>
  <c r="B46" i="14"/>
  <c r="B47" i="14"/>
  <c r="B48" i="14"/>
  <c r="B49" i="14"/>
  <c r="B50" i="14"/>
  <c r="B51" i="14"/>
  <c r="B52" i="14"/>
  <c r="B53" i="14"/>
  <c r="B54" i="14"/>
  <c r="B55" i="14"/>
  <c r="B56" i="14"/>
  <c r="B57" i="14"/>
  <c r="B58" i="14"/>
  <c r="B59" i="14"/>
  <c r="B60" i="14"/>
  <c r="B61" i="14"/>
  <c r="B62" i="14"/>
  <c r="B63" i="14"/>
  <c r="B64" i="14"/>
  <c r="B65" i="14"/>
  <c r="B66" i="14"/>
  <c r="B67" i="14"/>
  <c r="B68" i="14"/>
  <c r="B69" i="14"/>
  <c r="B70" i="14"/>
  <c r="B71" i="14"/>
  <c r="B72" i="14"/>
  <c r="B73" i="14"/>
  <c r="B74" i="14"/>
  <c r="B75" i="14"/>
  <c r="B76" i="14"/>
  <c r="B77" i="14"/>
  <c r="B78" i="14"/>
  <c r="B79" i="14"/>
  <c r="B80" i="14"/>
  <c r="B81" i="14"/>
  <c r="B82" i="14"/>
  <c r="B83" i="14"/>
  <c r="B84" i="14"/>
  <c r="B85" i="14"/>
  <c r="B86" i="14"/>
  <c r="B87" i="14"/>
  <c r="B88" i="14"/>
  <c r="B89" i="14"/>
  <c r="B90" i="14"/>
  <c r="B91" i="14"/>
  <c r="B92" i="14"/>
  <c r="B93" i="14"/>
  <c r="B94" i="14"/>
  <c r="B95" i="14"/>
  <c r="B96" i="14"/>
  <c r="B97" i="14"/>
  <c r="B98" i="14"/>
  <c r="B99" i="14"/>
  <c r="B100" i="14"/>
  <c r="B101" i="14"/>
  <c r="B102" i="14"/>
  <c r="B103" i="14"/>
  <c r="B104" i="14"/>
  <c r="G5" i="14"/>
  <c r="F5" i="14"/>
  <c r="H5" i="14"/>
  <c r="G8" i="14"/>
  <c r="F8" i="14"/>
  <c r="H8" i="14"/>
  <c r="G6" i="14"/>
  <c r="F6" i="14"/>
  <c r="H6" i="14"/>
  <c r="N68" i="10"/>
  <c r="N67" i="10"/>
  <c r="N66" i="10"/>
  <c r="N65" i="10"/>
  <c r="N64" i="10"/>
  <c r="N63" i="10"/>
  <c r="N62" i="10"/>
  <c r="N61" i="10"/>
  <c r="N60" i="10"/>
  <c r="F7" i="14"/>
  <c r="G7" i="14"/>
  <c r="H7" i="14"/>
  <c r="F9" i="14"/>
  <c r="G9" i="14"/>
  <c r="H9" i="14"/>
  <c r="F10" i="14"/>
  <c r="G10" i="14"/>
  <c r="H10" i="14"/>
  <c r="F11" i="14"/>
  <c r="G11" i="14"/>
  <c r="H11" i="14"/>
  <c r="F12" i="14"/>
  <c r="G12" i="14"/>
  <c r="H12" i="14"/>
  <c r="F15" i="14"/>
  <c r="G15" i="14"/>
  <c r="H15" i="14"/>
  <c r="F16" i="14"/>
  <c r="G16" i="14"/>
  <c r="H16" i="14"/>
  <c r="F26" i="14"/>
  <c r="G26" i="14"/>
  <c r="H26" i="14"/>
  <c r="F32" i="14"/>
  <c r="G32" i="14"/>
  <c r="H32" i="14"/>
  <c r="F44" i="14"/>
  <c r="G44" i="14"/>
  <c r="H44" i="14"/>
  <c r="F45" i="14"/>
  <c r="G45" i="14"/>
  <c r="H45" i="14"/>
  <c r="F46" i="14"/>
  <c r="G46" i="14"/>
  <c r="H46" i="14"/>
  <c r="F47" i="14"/>
  <c r="G47" i="14"/>
  <c r="H47" i="14"/>
  <c r="F48" i="14"/>
  <c r="G48" i="14"/>
  <c r="H48" i="14"/>
  <c r="F49" i="14"/>
  <c r="G49" i="14"/>
  <c r="H49" i="14"/>
  <c r="F50" i="14"/>
  <c r="G50" i="14"/>
  <c r="H50" i="14"/>
  <c r="F58" i="14"/>
  <c r="G58" i="14"/>
  <c r="H58" i="14"/>
  <c r="F60" i="14"/>
  <c r="G60" i="14"/>
  <c r="H60" i="14"/>
  <c r="F67" i="14"/>
  <c r="G67" i="14"/>
  <c r="H67" i="14"/>
  <c r="F69" i="14"/>
  <c r="G69" i="14"/>
  <c r="H69" i="14"/>
  <c r="F74" i="14"/>
  <c r="G74" i="14"/>
  <c r="H74" i="14"/>
  <c r="F78" i="14"/>
  <c r="G78" i="14"/>
  <c r="H78" i="14"/>
  <c r="F80" i="14"/>
  <c r="G80" i="14"/>
  <c r="H80" i="14"/>
  <c r="F81" i="14"/>
  <c r="G81" i="14"/>
  <c r="H81" i="14"/>
  <c r="F85" i="14"/>
  <c r="G85" i="14"/>
  <c r="H85" i="14"/>
  <c r="F88" i="14"/>
  <c r="G88" i="14"/>
  <c r="H88" i="14"/>
  <c r="F89" i="14"/>
  <c r="G89" i="14"/>
  <c r="H89" i="14"/>
  <c r="F90" i="14"/>
  <c r="G90" i="14"/>
  <c r="H90" i="14"/>
  <c r="F91" i="14"/>
  <c r="G91" i="14"/>
  <c r="H91" i="14"/>
  <c r="F92" i="14"/>
  <c r="G92" i="14"/>
  <c r="H92" i="14"/>
  <c r="F95" i="14"/>
  <c r="G95" i="14"/>
  <c r="H95" i="14"/>
  <c r="F97" i="14"/>
  <c r="G97" i="14"/>
  <c r="H97" i="14"/>
  <c r="F98" i="14"/>
  <c r="G98" i="14"/>
  <c r="H98" i="14"/>
  <c r="F99" i="14"/>
  <c r="G99" i="14"/>
  <c r="H99" i="14"/>
  <c r="F100" i="14"/>
  <c r="G100" i="14"/>
  <c r="H100" i="14"/>
  <c r="F13" i="14"/>
  <c r="G13" i="14"/>
  <c r="H13" i="14"/>
  <c r="F14" i="14"/>
  <c r="G14" i="14"/>
  <c r="H14" i="14"/>
  <c r="F17" i="14"/>
  <c r="G17" i="14"/>
  <c r="H17" i="14"/>
  <c r="F18" i="14"/>
  <c r="G18" i="14"/>
  <c r="H18" i="14"/>
  <c r="F19" i="14"/>
  <c r="G19" i="14"/>
  <c r="H19" i="14"/>
  <c r="F20" i="14"/>
  <c r="G20" i="14"/>
  <c r="H20" i="14"/>
  <c r="F21" i="14"/>
  <c r="G21" i="14"/>
  <c r="H21" i="14"/>
  <c r="F22" i="14"/>
  <c r="G22" i="14"/>
  <c r="H22" i="14"/>
  <c r="F23" i="14"/>
  <c r="G23" i="14"/>
  <c r="H23" i="14"/>
  <c r="F24" i="14"/>
  <c r="G24" i="14"/>
  <c r="H24" i="14"/>
  <c r="F25" i="14"/>
  <c r="G25" i="14"/>
  <c r="H25" i="14"/>
  <c r="F27" i="14"/>
  <c r="G27" i="14"/>
  <c r="H27" i="14"/>
  <c r="F28" i="14"/>
  <c r="G28" i="14"/>
  <c r="H28" i="14"/>
  <c r="F29" i="14"/>
  <c r="G29" i="14"/>
  <c r="H29" i="14"/>
  <c r="F30" i="14"/>
  <c r="G30" i="14"/>
  <c r="H30" i="14"/>
  <c r="F31" i="14"/>
  <c r="G31" i="14"/>
  <c r="H31" i="14"/>
  <c r="F33" i="14"/>
  <c r="G33" i="14"/>
  <c r="H33" i="14"/>
  <c r="F34" i="14"/>
  <c r="G34" i="14"/>
  <c r="H34" i="14"/>
  <c r="F35" i="14"/>
  <c r="G35" i="14"/>
  <c r="H35" i="14"/>
  <c r="F36" i="14"/>
  <c r="G36" i="14"/>
  <c r="H36" i="14"/>
  <c r="F37" i="14"/>
  <c r="G37" i="14"/>
  <c r="H37" i="14"/>
  <c r="F38" i="14"/>
  <c r="G38" i="14"/>
  <c r="H38" i="14"/>
  <c r="F39" i="14"/>
  <c r="G39" i="14"/>
  <c r="H39" i="14"/>
  <c r="F40" i="14"/>
  <c r="G40" i="14"/>
  <c r="H40" i="14"/>
  <c r="F41" i="14"/>
  <c r="G41" i="14"/>
  <c r="H41" i="14"/>
  <c r="F42" i="14"/>
  <c r="G42" i="14"/>
  <c r="H42" i="14"/>
  <c r="F43" i="14"/>
  <c r="G43" i="14"/>
  <c r="H43" i="14"/>
  <c r="F51" i="14"/>
  <c r="G51" i="14"/>
  <c r="H51" i="14"/>
  <c r="F52" i="14"/>
  <c r="G52" i="14"/>
  <c r="H52" i="14"/>
  <c r="F53" i="14"/>
  <c r="G53" i="14"/>
  <c r="H53" i="14"/>
  <c r="F54" i="14"/>
  <c r="G54" i="14"/>
  <c r="H54" i="14"/>
  <c r="F55" i="14"/>
  <c r="G55" i="14"/>
  <c r="H55" i="14"/>
  <c r="F56" i="14"/>
  <c r="G56" i="14"/>
  <c r="H56" i="14"/>
  <c r="F57" i="14"/>
  <c r="G57" i="14"/>
  <c r="H57" i="14"/>
  <c r="F59" i="14"/>
  <c r="G59" i="14"/>
  <c r="H59" i="14"/>
  <c r="F61" i="14"/>
  <c r="G61" i="14"/>
  <c r="H61" i="14"/>
  <c r="F62" i="14"/>
  <c r="G62" i="14"/>
  <c r="H62" i="14"/>
  <c r="F63" i="14"/>
  <c r="G63" i="14"/>
  <c r="H63" i="14"/>
  <c r="F64" i="14"/>
  <c r="G64" i="14"/>
  <c r="H64" i="14"/>
  <c r="F65" i="14"/>
  <c r="G65" i="14"/>
  <c r="H65" i="14"/>
  <c r="F66" i="14"/>
  <c r="G66" i="14"/>
  <c r="H66" i="14"/>
  <c r="F68" i="14"/>
  <c r="G68" i="14"/>
  <c r="H68" i="14"/>
  <c r="F70" i="14"/>
  <c r="G70" i="14"/>
  <c r="H70" i="14"/>
  <c r="F71" i="14"/>
  <c r="G71" i="14"/>
  <c r="H71" i="14"/>
  <c r="F72" i="14"/>
  <c r="G72" i="14"/>
  <c r="H72" i="14"/>
  <c r="F73" i="14"/>
  <c r="G73" i="14"/>
  <c r="H73" i="14"/>
  <c r="F75" i="14"/>
  <c r="G75" i="14"/>
  <c r="H75" i="14"/>
  <c r="F76" i="14"/>
  <c r="G76" i="14"/>
  <c r="H76" i="14"/>
  <c r="F77" i="14"/>
  <c r="G77" i="14"/>
  <c r="H77" i="14"/>
  <c r="F79" i="14"/>
  <c r="G79" i="14"/>
  <c r="H79" i="14"/>
  <c r="F82" i="14"/>
  <c r="G82" i="14"/>
  <c r="H82" i="14"/>
  <c r="F83" i="14"/>
  <c r="G83" i="14"/>
  <c r="H83" i="14"/>
  <c r="F84" i="14"/>
  <c r="G84" i="14"/>
  <c r="H84" i="14"/>
  <c r="F86" i="14"/>
  <c r="G86" i="14"/>
  <c r="H86" i="14"/>
  <c r="F87" i="14"/>
  <c r="G87" i="14"/>
  <c r="H87" i="14"/>
  <c r="F93" i="14"/>
  <c r="G93" i="14"/>
  <c r="H93" i="14"/>
  <c r="F94" i="14"/>
  <c r="G94" i="14"/>
  <c r="H94" i="14"/>
  <c r="F96" i="14"/>
  <c r="G96" i="14"/>
  <c r="H96" i="14"/>
  <c r="F101" i="14"/>
  <c r="G101" i="14"/>
  <c r="H101" i="14"/>
  <c r="F102" i="14"/>
  <c r="G102" i="14"/>
  <c r="H102" i="14"/>
  <c r="F103" i="14"/>
  <c r="G103" i="14"/>
  <c r="H103" i="14"/>
  <c r="F104" i="14"/>
  <c r="G104" i="14"/>
  <c r="H104" i="14"/>
  <c r="Q5" i="13"/>
  <c r="D96" i="14"/>
  <c r="E96" i="14"/>
  <c r="I96" i="14"/>
  <c r="D97" i="14"/>
  <c r="E97" i="14"/>
  <c r="I97" i="14"/>
  <c r="D98" i="14"/>
  <c r="E98" i="14"/>
  <c r="I98" i="14"/>
  <c r="D99" i="14"/>
  <c r="E99" i="14"/>
  <c r="I99" i="14"/>
  <c r="D100" i="14"/>
  <c r="E100" i="14"/>
  <c r="I100" i="14"/>
  <c r="D101" i="14"/>
  <c r="E101" i="14"/>
  <c r="I101" i="14"/>
  <c r="D102" i="14"/>
  <c r="E102" i="14"/>
  <c r="I102" i="14"/>
  <c r="D103" i="14"/>
  <c r="E103" i="14"/>
  <c r="I103" i="14"/>
  <c r="D104" i="14"/>
  <c r="E104" i="14"/>
  <c r="I104" i="14"/>
  <c r="D95" i="14"/>
  <c r="E95" i="14"/>
  <c r="I95" i="14"/>
  <c r="D66" i="14"/>
  <c r="E66" i="14"/>
  <c r="I66" i="14"/>
  <c r="D67" i="14"/>
  <c r="E67" i="14"/>
  <c r="I67" i="14"/>
  <c r="D68" i="14"/>
  <c r="E68" i="14"/>
  <c r="I68" i="14"/>
  <c r="D69" i="14"/>
  <c r="E69" i="14"/>
  <c r="I69" i="14"/>
  <c r="D70" i="14"/>
  <c r="E70" i="14"/>
  <c r="I70" i="14"/>
  <c r="D71" i="14"/>
  <c r="E71" i="14"/>
  <c r="I71" i="14"/>
  <c r="D72" i="14"/>
  <c r="E72" i="14"/>
  <c r="I72" i="14"/>
  <c r="D73" i="14"/>
  <c r="E73" i="14"/>
  <c r="I73" i="14"/>
  <c r="D74" i="14"/>
  <c r="E74" i="14"/>
  <c r="I74" i="14"/>
  <c r="D75" i="14"/>
  <c r="E75" i="14"/>
  <c r="I75" i="14"/>
  <c r="D76" i="14"/>
  <c r="E76" i="14"/>
  <c r="I76" i="14"/>
  <c r="D77" i="14"/>
  <c r="E77" i="14"/>
  <c r="I77" i="14"/>
  <c r="D78" i="14"/>
  <c r="E78" i="14"/>
  <c r="I78" i="14"/>
  <c r="D79" i="14"/>
  <c r="E79" i="14"/>
  <c r="I79" i="14"/>
  <c r="D80" i="14"/>
  <c r="E80" i="14"/>
  <c r="I80" i="14"/>
  <c r="D81" i="14"/>
  <c r="E81" i="14"/>
  <c r="I81" i="14"/>
  <c r="D82" i="14"/>
  <c r="E82" i="14"/>
  <c r="I82" i="14"/>
  <c r="D83" i="14"/>
  <c r="E83" i="14"/>
  <c r="I83" i="14"/>
  <c r="D84" i="14"/>
  <c r="E84" i="14"/>
  <c r="I84" i="14"/>
  <c r="D85" i="14"/>
  <c r="E85" i="14"/>
  <c r="I85" i="14"/>
  <c r="D86" i="14"/>
  <c r="E86" i="14"/>
  <c r="I86" i="14"/>
  <c r="D87" i="14"/>
  <c r="E87" i="14"/>
  <c r="I87" i="14"/>
  <c r="D88" i="14"/>
  <c r="E88" i="14"/>
  <c r="I88" i="14"/>
  <c r="D89" i="14"/>
  <c r="E89" i="14"/>
  <c r="I89" i="14"/>
  <c r="D90" i="14"/>
  <c r="E90" i="14"/>
  <c r="I90" i="14"/>
  <c r="D91" i="14"/>
  <c r="E91" i="14"/>
  <c r="I91" i="14"/>
  <c r="D92" i="14"/>
  <c r="E92" i="14"/>
  <c r="I92" i="14"/>
  <c r="D93" i="14"/>
  <c r="E93" i="14"/>
  <c r="I93" i="14"/>
  <c r="D94" i="14"/>
  <c r="E94" i="14"/>
  <c r="I94" i="14"/>
  <c r="D65" i="14"/>
  <c r="E65" i="14"/>
  <c r="I65" i="14"/>
  <c r="D36" i="14"/>
  <c r="E36" i="14"/>
  <c r="I36" i="14"/>
  <c r="D37" i="14"/>
  <c r="E37" i="14"/>
  <c r="I37" i="14"/>
  <c r="D38" i="14"/>
  <c r="E38" i="14"/>
  <c r="I38" i="14"/>
  <c r="D39" i="14"/>
  <c r="E39" i="14"/>
  <c r="I39" i="14"/>
  <c r="D40" i="14"/>
  <c r="E40" i="14"/>
  <c r="I40" i="14"/>
  <c r="D41" i="14"/>
  <c r="E41" i="14"/>
  <c r="I41" i="14"/>
  <c r="D42" i="14"/>
  <c r="E42" i="14"/>
  <c r="I42" i="14"/>
  <c r="D43" i="14"/>
  <c r="E43" i="14"/>
  <c r="I43" i="14"/>
  <c r="D44" i="14"/>
  <c r="E44" i="14"/>
  <c r="I44" i="14"/>
  <c r="D45" i="14"/>
  <c r="E45" i="14"/>
  <c r="I45" i="14"/>
  <c r="D46" i="14"/>
  <c r="E46" i="14"/>
  <c r="I46" i="14"/>
  <c r="D47" i="14"/>
  <c r="E47" i="14"/>
  <c r="I47" i="14"/>
  <c r="D48" i="14"/>
  <c r="E48" i="14"/>
  <c r="I48" i="14"/>
  <c r="D49" i="14"/>
  <c r="E49" i="14"/>
  <c r="I49" i="14"/>
  <c r="D50" i="14"/>
  <c r="E50" i="14"/>
  <c r="I50" i="14"/>
  <c r="D51" i="14"/>
  <c r="E51" i="14"/>
  <c r="I51" i="14"/>
  <c r="D52" i="14"/>
  <c r="E52" i="14"/>
  <c r="I52" i="14"/>
  <c r="D53" i="14"/>
  <c r="E53" i="14"/>
  <c r="I53" i="14"/>
  <c r="D54" i="14"/>
  <c r="E54" i="14"/>
  <c r="I54" i="14"/>
  <c r="D55" i="14"/>
  <c r="E55" i="14"/>
  <c r="I55" i="14"/>
  <c r="D56" i="14"/>
  <c r="E56" i="14"/>
  <c r="I56" i="14"/>
  <c r="D57" i="14"/>
  <c r="E57" i="14"/>
  <c r="I57" i="14"/>
  <c r="D58" i="14"/>
  <c r="E58" i="14"/>
  <c r="I58" i="14"/>
  <c r="D59" i="14"/>
  <c r="E59" i="14"/>
  <c r="I59" i="14"/>
  <c r="D60" i="14"/>
  <c r="E60" i="14"/>
  <c r="I60" i="14"/>
  <c r="D61" i="14"/>
  <c r="E61" i="14"/>
  <c r="I61" i="14"/>
  <c r="D62" i="14"/>
  <c r="E62" i="14"/>
  <c r="I62" i="14"/>
  <c r="D63" i="14"/>
  <c r="E63" i="14"/>
  <c r="I63" i="14"/>
  <c r="D64" i="14"/>
  <c r="E64" i="14"/>
  <c r="I64" i="14"/>
  <c r="D35" i="14"/>
  <c r="E35" i="14"/>
  <c r="I35" i="14"/>
  <c r="D6" i="14"/>
  <c r="E6" i="14"/>
  <c r="I6" i="14"/>
  <c r="D7" i="14"/>
  <c r="E7" i="14"/>
  <c r="I7" i="14"/>
  <c r="D8" i="14"/>
  <c r="E8" i="14"/>
  <c r="I8" i="14"/>
  <c r="D9" i="14"/>
  <c r="E9" i="14"/>
  <c r="I9" i="14"/>
  <c r="D10" i="14"/>
  <c r="E10" i="14"/>
  <c r="I10" i="14"/>
  <c r="D11" i="14"/>
  <c r="E11" i="14"/>
  <c r="I11" i="14"/>
  <c r="D12" i="14"/>
  <c r="E12" i="14"/>
  <c r="I12" i="14"/>
  <c r="D13" i="14"/>
  <c r="E13" i="14"/>
  <c r="I13" i="14"/>
  <c r="D14" i="14"/>
  <c r="E14" i="14"/>
  <c r="I14" i="14"/>
  <c r="D15" i="14"/>
  <c r="E15" i="14"/>
  <c r="I15" i="14"/>
  <c r="D16" i="14"/>
  <c r="E16" i="14"/>
  <c r="I16" i="14"/>
  <c r="D17" i="14"/>
  <c r="E17" i="14"/>
  <c r="I17" i="14"/>
  <c r="D18" i="14"/>
  <c r="E18" i="14"/>
  <c r="I18" i="14"/>
  <c r="D19" i="14"/>
  <c r="E19" i="14"/>
  <c r="I19" i="14"/>
  <c r="D20" i="14"/>
  <c r="E20" i="14"/>
  <c r="I20" i="14"/>
  <c r="D21" i="14"/>
  <c r="E21" i="14"/>
  <c r="I21" i="14"/>
  <c r="D22" i="14"/>
  <c r="E22" i="14"/>
  <c r="I22" i="14"/>
  <c r="D23" i="14"/>
  <c r="E23" i="14"/>
  <c r="I23" i="14"/>
  <c r="D24" i="14"/>
  <c r="E24" i="14"/>
  <c r="I24" i="14"/>
  <c r="D25" i="14"/>
  <c r="E25" i="14"/>
  <c r="I25" i="14"/>
  <c r="D26" i="14"/>
  <c r="E26" i="14"/>
  <c r="I26" i="14"/>
  <c r="D27" i="14"/>
  <c r="E27" i="14"/>
  <c r="I27" i="14"/>
  <c r="D28" i="14"/>
  <c r="E28" i="14"/>
  <c r="I28" i="14"/>
  <c r="D29" i="14"/>
  <c r="E29" i="14"/>
  <c r="I29" i="14"/>
  <c r="D30" i="14"/>
  <c r="E30" i="14"/>
  <c r="I30" i="14"/>
  <c r="D31" i="14"/>
  <c r="E31" i="14"/>
  <c r="I31" i="14"/>
  <c r="D32" i="14"/>
  <c r="E32" i="14"/>
  <c r="I32" i="14"/>
  <c r="D33" i="14"/>
  <c r="E33" i="14"/>
  <c r="I33" i="14"/>
  <c r="D34" i="14"/>
  <c r="E34" i="14"/>
  <c r="I34" i="14"/>
  <c r="D5" i="14"/>
  <c r="E5" i="14"/>
  <c r="I5" i="14"/>
  <c r="N97" i="10"/>
  <c r="N96" i="10"/>
  <c r="N95" i="10"/>
  <c r="N94" i="10"/>
  <c r="N93" i="10"/>
  <c r="N92" i="10"/>
  <c r="N36" i="10"/>
  <c r="N35" i="10"/>
  <c r="N34" i="10"/>
  <c r="N33" i="10"/>
  <c r="N32" i="10"/>
  <c r="A144" i="10"/>
  <c r="C90" i="14"/>
  <c r="C98" i="14"/>
  <c r="P111" i="10"/>
  <c r="O111" i="10"/>
  <c r="C128" i="24"/>
  <c r="P139" i="10"/>
  <c r="O139" i="10" s="1"/>
  <c r="C144" i="24" s="1"/>
  <c r="A153" i="10"/>
  <c r="C99" i="14"/>
  <c r="A108" i="10"/>
  <c r="A116" i="10"/>
  <c r="P149" i="10"/>
  <c r="O149" i="10"/>
  <c r="C154" i="24"/>
  <c r="A109" i="10"/>
  <c r="A139" i="10"/>
  <c r="A147" i="10"/>
  <c r="P142" i="10"/>
  <c r="O142" i="10" s="1"/>
  <c r="C147" i="24" s="1"/>
  <c r="C70" i="14"/>
  <c r="A111" i="10"/>
  <c r="C103" i="14"/>
  <c r="A122" i="10"/>
  <c r="P46" i="10"/>
  <c r="P154" i="10"/>
  <c r="O154" i="10" s="1"/>
  <c r="C159" i="24" s="1"/>
  <c r="C13" i="14"/>
  <c r="P114" i="10"/>
  <c r="O114" i="10"/>
  <c r="C131" i="24" s="1"/>
  <c r="C38" i="14"/>
  <c r="C91" i="14"/>
  <c r="C56" i="14"/>
  <c r="A10" i="9"/>
  <c r="AD10" i="9"/>
  <c r="C5" i="13"/>
  <c r="A16" i="10"/>
  <c r="P16" i="10"/>
  <c r="A18" i="10"/>
  <c r="P18" i="10"/>
  <c r="C15" i="14"/>
  <c r="A57" i="10"/>
  <c r="A91" i="10"/>
  <c r="P91" i="10"/>
  <c r="O91" i="10"/>
  <c r="C120" i="24" s="1"/>
  <c r="A46" i="10"/>
  <c r="C31" i="14"/>
  <c r="A188" i="9"/>
  <c r="A96" i="9"/>
  <c r="AD96" i="9"/>
  <c r="A18" i="9"/>
  <c r="AE18" i="9"/>
  <c r="A148" i="10"/>
  <c r="C97" i="14"/>
  <c r="P148" i="10"/>
  <c r="O148" i="10" s="1"/>
  <c r="C153" i="24" s="1"/>
  <c r="A25" i="10"/>
  <c r="P25" i="10"/>
  <c r="C22" i="14"/>
  <c r="AC250" i="9"/>
  <c r="C56" i="24" s="1"/>
  <c r="A136" i="10"/>
  <c r="O136" i="10"/>
  <c r="C141" i="24" s="1"/>
  <c r="A53" i="10"/>
  <c r="P53" i="10"/>
  <c r="O53" i="10" s="1"/>
  <c r="C94" i="24" s="1"/>
  <c r="C60" i="14"/>
  <c r="A12" i="10"/>
  <c r="C9" i="14"/>
  <c r="P12" i="10"/>
  <c r="O12" i="10" s="1"/>
  <c r="C65" i="24" s="1"/>
  <c r="P138" i="10"/>
  <c r="O138" i="10"/>
  <c r="C143" i="24"/>
  <c r="AC42" i="9"/>
  <c r="C37" i="24" s="1"/>
  <c r="C48" i="14"/>
  <c r="A21" i="10"/>
  <c r="C18" i="14"/>
  <c r="A234" i="9"/>
  <c r="C26" i="13"/>
  <c r="AE234" i="9"/>
  <c r="AC234" i="9"/>
  <c r="C54" i="24"/>
  <c r="AD234" i="9"/>
  <c r="C19" i="13"/>
  <c r="A64" i="9"/>
  <c r="AE64" i="9"/>
  <c r="AD64" i="9"/>
  <c r="AC64" i="9" s="1"/>
  <c r="C38" i="24" s="1"/>
  <c r="C10" i="13"/>
  <c r="A106" i="10"/>
  <c r="C5" i="14"/>
  <c r="C69" i="14"/>
  <c r="AD188" i="9"/>
  <c r="C28" i="14"/>
  <c r="P115" i="10"/>
  <c r="O115" i="10" s="1"/>
  <c r="C132" i="24" s="1"/>
  <c r="AE118" i="9"/>
  <c r="C52" i="14"/>
  <c r="AE188" i="9"/>
  <c r="P43" i="10"/>
  <c r="C84" i="24"/>
  <c r="P59" i="10"/>
  <c r="O59" i="10"/>
  <c r="C100" i="24" s="1"/>
  <c r="A79" i="10"/>
  <c r="C22" i="13"/>
  <c r="C76" i="14"/>
  <c r="C20" i="14"/>
  <c r="C84" i="14"/>
  <c r="A59" i="10"/>
  <c r="A15" i="10"/>
  <c r="A51" i="10"/>
  <c r="C100" i="14"/>
  <c r="C15" i="13"/>
  <c r="C12" i="14"/>
  <c r="P123" i="10"/>
  <c r="O123" i="10"/>
  <c r="C140" i="24"/>
  <c r="AD118" i="9"/>
  <c r="A10" i="10"/>
  <c r="O46" i="10"/>
  <c r="C87" i="24" s="1"/>
  <c r="AR16" i="13"/>
  <c r="C7" i="14"/>
  <c r="P10" i="10"/>
  <c r="C63" i="24"/>
  <c r="C11" i="14"/>
  <c r="A14" i="10"/>
  <c r="AR21" i="13"/>
  <c r="O122" i="10"/>
  <c r="C139" i="24"/>
  <c r="O45" i="10"/>
  <c r="C86" i="24"/>
  <c r="A19" i="10"/>
  <c r="P19" i="10"/>
  <c r="O19" i="10" s="1"/>
  <c r="C72" i="24" s="1"/>
  <c r="C16" i="14"/>
  <c r="A26" i="10"/>
  <c r="P26" i="10"/>
  <c r="O26" i="10"/>
  <c r="C79" i="24" s="1"/>
  <c r="C23" i="14"/>
  <c r="C30" i="14"/>
  <c r="A45" i="10"/>
  <c r="A49" i="10"/>
  <c r="P49" i="10"/>
  <c r="O49" i="10" s="1"/>
  <c r="C90" i="24" s="1"/>
  <c r="P52" i="10"/>
  <c r="O52" i="10" s="1"/>
  <c r="C93" i="24" s="1"/>
  <c r="A52" i="10"/>
  <c r="C37" i="14"/>
  <c r="P56" i="10"/>
  <c r="C96" i="14"/>
  <c r="P147" i="10"/>
  <c r="O147" i="10"/>
  <c r="C152" i="24"/>
  <c r="O144" i="10"/>
  <c r="C149" i="24" s="1"/>
  <c r="A126" i="9"/>
  <c r="AE126" i="9"/>
  <c r="AD126" i="9"/>
  <c r="C16" i="13"/>
  <c r="A110" i="10"/>
  <c r="P110" i="10"/>
  <c r="O110" i="10"/>
  <c r="C127" i="24" s="1"/>
  <c r="C82" i="14"/>
  <c r="P121" i="10"/>
  <c r="O121" i="10"/>
  <c r="C138" i="24" s="1"/>
  <c r="C89" i="14"/>
  <c r="A140" i="10"/>
  <c r="P140" i="10"/>
  <c r="O140" i="10" s="1"/>
  <c r="C145" i="24" s="1"/>
  <c r="AE72" i="9"/>
  <c r="AE96" i="9"/>
  <c r="C14" i="13"/>
  <c r="O119" i="10" l="1"/>
  <c r="C136" i="24" s="1"/>
  <c r="P40" i="10"/>
  <c r="O40" i="10" s="1"/>
  <c r="C81" i="24" s="1"/>
  <c r="C25" i="14"/>
  <c r="C32" i="14"/>
  <c r="A47" i="10"/>
  <c r="P54" i="10"/>
  <c r="O54" i="10" s="1"/>
  <c r="C95" i="24" s="1"/>
  <c r="A54" i="10"/>
  <c r="C47" i="14"/>
  <c r="A74" i="10"/>
  <c r="P74" i="10"/>
  <c r="O74" i="10" s="1"/>
  <c r="C103" i="24" s="1"/>
  <c r="P81" i="10"/>
  <c r="O81" i="10" s="1"/>
  <c r="C110" i="24" s="1"/>
  <c r="C54" i="14"/>
  <c r="O87" i="10"/>
  <c r="C116" i="24" s="1"/>
  <c r="O145" i="10"/>
  <c r="C150" i="24" s="1"/>
  <c r="C46" i="14"/>
  <c r="A73" i="10"/>
  <c r="P73" i="10"/>
  <c r="O73" i="10" s="1"/>
  <c r="C102" i="24" s="1"/>
  <c r="A80" i="10"/>
  <c r="C53" i="14"/>
  <c r="P113" i="10"/>
  <c r="O113" i="10" s="1"/>
  <c r="C130" i="24" s="1"/>
  <c r="C74" i="14"/>
  <c r="A113" i="10"/>
  <c r="AC126" i="9"/>
  <c r="C44" i="24" s="1"/>
  <c r="P143" i="10"/>
  <c r="O143" i="10" s="1"/>
  <c r="C148" i="24" s="1"/>
  <c r="P118" i="10"/>
  <c r="O118" i="10" s="1"/>
  <c r="C135" i="24" s="1"/>
  <c r="P80" i="10"/>
  <c r="O80" i="10" s="1"/>
  <c r="C109" i="24" s="1"/>
  <c r="AC242" i="9"/>
  <c r="C55" i="24" s="1"/>
  <c r="A134" i="9"/>
  <c r="AD134" i="9"/>
  <c r="AC134" i="9" s="1"/>
  <c r="C45" i="24" s="1"/>
  <c r="AE134" i="9"/>
  <c r="C17" i="13"/>
  <c r="C29" i="13"/>
  <c r="AD258" i="9"/>
  <c r="AC258" i="9" s="1"/>
  <c r="C57" i="24" s="1"/>
  <c r="AE258" i="9"/>
  <c r="O15" i="10"/>
  <c r="C68" i="24" s="1"/>
  <c r="P41" i="10"/>
  <c r="O41" i="10" s="1"/>
  <c r="C82" i="24" s="1"/>
  <c r="C26" i="14"/>
  <c r="C33" i="14"/>
  <c r="A48" i="10"/>
  <c r="P55" i="10"/>
  <c r="O55" i="10" s="1"/>
  <c r="C96" i="24" s="1"/>
  <c r="A55" i="10"/>
  <c r="C40" i="14"/>
  <c r="C78" i="14"/>
  <c r="A117" i="10"/>
  <c r="P117" i="10"/>
  <c r="O117" i="10" s="1"/>
  <c r="C134" i="24" s="1"/>
  <c r="AC96" i="9"/>
  <c r="C42" i="24" s="1"/>
  <c r="O56" i="10"/>
  <c r="C97" i="24" s="1"/>
  <c r="AC188" i="9"/>
  <c r="C50" i="24" s="1"/>
  <c r="C79" i="14"/>
  <c r="AC10" i="9"/>
  <c r="C33" i="24" s="1"/>
  <c r="O18" i="10"/>
  <c r="C71" i="24" s="1"/>
  <c r="AR19" i="13"/>
  <c r="A150" i="10"/>
  <c r="P48" i="10"/>
  <c r="O48" i="10" s="1"/>
  <c r="C89" i="24" s="1"/>
  <c r="A81" i="10"/>
  <c r="A41" i="10"/>
  <c r="A72" i="9"/>
  <c r="C11" i="13"/>
  <c r="AD72" i="9"/>
  <c r="AC72" i="9"/>
  <c r="C39" i="24" s="1"/>
  <c r="AD142" i="9"/>
  <c r="AC142" i="9" s="1"/>
  <c r="C46" i="24" s="1"/>
  <c r="A142" i="9"/>
  <c r="AE142" i="9"/>
  <c r="O108" i="10"/>
  <c r="C125" i="24" s="1"/>
  <c r="C66" i="14"/>
  <c r="A105" i="10"/>
  <c r="C73" i="14"/>
  <c r="A112" i="10"/>
  <c r="AC118" i="9"/>
  <c r="C43" i="24" s="1"/>
  <c r="A9" i="9"/>
  <c r="A2" i="9" s="1"/>
  <c r="A8" i="9"/>
  <c r="O17" i="10"/>
  <c r="C70" i="24" s="1"/>
  <c r="A22" i="10"/>
  <c r="C6" i="13"/>
  <c r="AD18" i="9"/>
  <c r="AC18" i="9"/>
  <c r="C34" i="24" s="1"/>
  <c r="O23" i="10"/>
  <c r="C76" i="24" s="1"/>
  <c r="O27" i="10"/>
  <c r="C80" i="24" s="1"/>
  <c r="P112" i="10"/>
  <c r="O112" i="10" s="1"/>
  <c r="C129" i="24" s="1"/>
  <c r="O13" i="10"/>
  <c r="C66" i="24" s="1"/>
  <c r="P105" i="10"/>
  <c r="O105" i="10" s="1"/>
  <c r="C122" i="24" s="1"/>
  <c r="O141" i="10"/>
  <c r="C146" i="24" s="1"/>
  <c r="C19" i="14"/>
  <c r="P106" i="10"/>
  <c r="O106" i="10" s="1"/>
  <c r="C123" i="24" s="1"/>
  <c r="O51" i="10"/>
  <c r="C92" i="24" s="1"/>
  <c r="A42" i="10"/>
  <c r="C41" i="14"/>
  <c r="C27" i="14"/>
  <c r="C101" i="14"/>
  <c r="C68" i="14"/>
  <c r="AD150" i="9"/>
  <c r="C87" i="14"/>
  <c r="AC88" i="9"/>
  <c r="C41" i="24" s="1"/>
  <c r="A145" i="10"/>
  <c r="C12" i="13"/>
  <c r="A120" i="10"/>
  <c r="AE88" i="9"/>
  <c r="C55" i="14"/>
  <c r="AE26" i="9"/>
  <c r="AC26" i="9" s="1"/>
  <c r="C35" i="24" s="1"/>
  <c r="AE150" i="9"/>
  <c r="AC150" i="9" s="1"/>
  <c r="C47" i="24" s="1"/>
  <c r="P75" i="10"/>
  <c r="O75" i="10" s="1"/>
  <c r="C104" i="24" s="1"/>
  <c r="P83" i="10"/>
  <c r="O83" i="10" s="1"/>
  <c r="C112" i="24" s="1"/>
  <c r="A137" i="10"/>
  <c r="P9" i="10"/>
  <c r="O9" i="10" s="1"/>
  <c r="C62" i="24" s="1"/>
  <c r="AD204" i="9"/>
  <c r="AC204" i="9" s="1"/>
  <c r="C52" i="24" s="1"/>
  <c r="AD226" i="9"/>
  <c r="AC226" i="9" s="1"/>
  <c r="C53" i="24" s="1"/>
  <c r="A8" i="10"/>
  <c r="A7" i="10" s="1"/>
  <c r="A1" i="10" s="1"/>
  <c r="P57" i="10"/>
  <c r="O57" i="10" s="1"/>
  <c r="C98" i="24" s="1"/>
  <c r="A119" i="10"/>
  <c r="P76" i="10"/>
  <c r="O76" i="10" s="1"/>
  <c r="C105" i="24" s="1"/>
  <c r="AC80" i="9"/>
  <c r="C40" i="24" s="1"/>
  <c r="AE204" i="9"/>
  <c r="A76" i="10"/>
  <c r="A88" i="10"/>
  <c r="C80" i="14"/>
  <c r="P152" i="10"/>
  <c r="O152" i="10" s="1"/>
  <c r="C157" i="24" s="1"/>
  <c r="C10"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田原　康作</author>
    <author>shimomo</author>
  </authors>
  <commentList>
    <comment ref="B5" authorId="0" shapeId="0" xr:uid="{00000000-0006-0000-0000-000001000000}">
      <text>
        <r>
          <rPr>
            <b/>
            <sz val="9"/>
            <color indexed="81"/>
            <rFont val="ＭＳ Ｐゴシック"/>
            <family val="3"/>
            <charset val="128"/>
          </rPr>
          <t>届出先の行政の長を記入してください。
※事業所の所在地（①～③）により異なります。
①大阪市、堺市、岸和田市、豊中市、池田市、吹田市、高槻市、貝塚市、枚方市、茨木市、八尾市、泉佐野市、富田林市、河内長野市、松原市、箕面市、東大阪市、大阪狭山市、阪南市、豊能町、能勢町、太子町、河南町、千早赤阪村
→該当する市町村の長
　（例）大阪市　→　大阪市長
②泉大津市、忠岡町
→泉大津市長
③上記（①、②）以外の市町村
→大阪府知事</t>
        </r>
      </text>
    </comment>
    <comment ref="J13" authorId="1" shapeId="0" xr:uid="{00000000-0006-0000-0000-000002000000}">
      <text>
        <r>
          <rPr>
            <sz val="9"/>
            <color indexed="81"/>
            <rFont val="ＭＳ Ｐゴシック"/>
            <family val="3"/>
            <charset val="128"/>
          </rPr>
          <t>代理人による届出の場合は、上の欄に代表者の職・氏名を記入した上で、この欄に代理人の職・氏名を記入してください。</t>
        </r>
      </text>
    </comment>
    <comment ref="F22" authorId="1" shapeId="0" xr:uid="{00000000-0006-0000-0000-000003000000}">
      <text>
        <r>
          <rPr>
            <sz val="9"/>
            <color indexed="81"/>
            <rFont val="ＭＳ Ｐゴシック"/>
            <family val="3"/>
            <charset val="128"/>
          </rPr>
          <t>郵便番号は半角、ハイフンなしで入力してください。（例）5400008</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職員端末機20年度12月調達</author>
  </authors>
  <commentList>
    <comment ref="C7" authorId="0" shapeId="0" xr:uid="{00000000-0006-0000-0100-000001000000}">
      <text>
        <r>
          <rPr>
            <sz val="14"/>
            <color indexed="81"/>
            <rFont val="ＭＳ 明朝"/>
            <family val="1"/>
            <charset val="128"/>
          </rPr>
          <t>Ｅxcel版の電子ファイルで届出される場合、該当する物質は全て"別紙１－１"シートに記入してください。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職員端末機20年度12月調達</author>
  </authors>
  <commentList>
    <comment ref="B6" authorId="0" shapeId="0" xr:uid="{00000000-0006-0000-0200-000001000000}">
      <text>
        <r>
          <rPr>
            <sz val="12"/>
            <color indexed="81"/>
            <rFont val="ＭＳ Ｐ明朝"/>
            <family val="1"/>
            <charset val="128"/>
          </rPr>
          <t>Ｅxcel版の電子ファイルで届出される場合、該当する物質は全て"別紙２－１"シートに記入してください。</t>
        </r>
      </text>
    </comment>
  </commentList>
</comments>
</file>

<file path=xl/sharedStrings.xml><?xml version="1.0" encoding="utf-8"?>
<sst xmlns="http://schemas.openxmlformats.org/spreadsheetml/2006/main" count="3185" uniqueCount="1203">
  <si>
    <r>
      <t>　このシートでは、作成された届出書について記入漏れなどの形式確認をし、</t>
    </r>
    <r>
      <rPr>
        <sz val="10"/>
        <color indexed="10"/>
        <rFont val="ＭＳ Ｐゴシック"/>
        <family val="3"/>
        <charset val="128"/>
      </rPr>
      <t>誤り（記入漏れ等）があるおそれがある場合はその具体的な内容を確認事項欄に表示しています。</t>
    </r>
    <r>
      <rPr>
        <sz val="10"/>
        <rFont val="ＭＳ Ｐゴシック"/>
        <family val="3"/>
        <charset val="128"/>
      </rPr>
      <t xml:space="preserve">
　届出書の提出前にこのシートをご確認いただき、確認事項欄に表示がある場合は必要に応じて届出書を修正してください。</t>
    </r>
    <rPh sb="9" eb="11">
      <t>サクセイ</t>
    </rPh>
    <rPh sb="14" eb="17">
      <t>トドケデショ</t>
    </rPh>
    <rPh sb="21" eb="23">
      <t>キニュウ</t>
    </rPh>
    <rPh sb="23" eb="24">
      <t>モ</t>
    </rPh>
    <rPh sb="28" eb="30">
      <t>ケイシキ</t>
    </rPh>
    <rPh sb="30" eb="32">
      <t>カクニン</t>
    </rPh>
    <rPh sb="35" eb="36">
      <t>アヤマ</t>
    </rPh>
    <rPh sb="38" eb="40">
      <t>キニュウ</t>
    </rPh>
    <rPh sb="40" eb="41">
      <t>モ</t>
    </rPh>
    <rPh sb="42" eb="43">
      <t>ナド</t>
    </rPh>
    <rPh sb="53" eb="55">
      <t>バアイ</t>
    </rPh>
    <rPh sb="58" eb="61">
      <t>グタイテキ</t>
    </rPh>
    <rPh sb="62" eb="64">
      <t>ナイヨウ</t>
    </rPh>
    <rPh sb="65" eb="67">
      <t>カクニン</t>
    </rPh>
    <rPh sb="67" eb="69">
      <t>ジコウ</t>
    </rPh>
    <rPh sb="69" eb="70">
      <t>ラン</t>
    </rPh>
    <rPh sb="71" eb="73">
      <t>ヒョウジ</t>
    </rPh>
    <rPh sb="81" eb="83">
      <t>トドケデ</t>
    </rPh>
    <rPh sb="83" eb="84">
      <t>ショ</t>
    </rPh>
    <rPh sb="85" eb="87">
      <t>テイシュツ</t>
    </rPh>
    <rPh sb="87" eb="88">
      <t>マエ</t>
    </rPh>
    <rPh sb="96" eb="98">
      <t>カクニン</t>
    </rPh>
    <rPh sb="103" eb="105">
      <t>カクニン</t>
    </rPh>
    <rPh sb="105" eb="107">
      <t>ジコウ</t>
    </rPh>
    <rPh sb="107" eb="108">
      <t>ラン</t>
    </rPh>
    <rPh sb="109" eb="111">
      <t>ヒョウジ</t>
    </rPh>
    <rPh sb="114" eb="116">
      <t>バアイ</t>
    </rPh>
    <rPh sb="117" eb="119">
      <t>ヒツヨウ</t>
    </rPh>
    <rPh sb="120" eb="121">
      <t>オウ</t>
    </rPh>
    <rPh sb="123" eb="125">
      <t>トドケデ</t>
    </rPh>
    <rPh sb="125" eb="126">
      <t>ショ</t>
    </rPh>
    <rPh sb="127" eb="129">
      <t>シュウセイ</t>
    </rPh>
    <phoneticPr fontId="2"/>
  </si>
  <si>
    <t>別紙１－１　府独自指定物質</t>
    <rPh sb="0" eb="2">
      <t>ベッシ</t>
    </rPh>
    <rPh sb="6" eb="7">
      <t>フ</t>
    </rPh>
    <rPh sb="7" eb="9">
      <t>ドクジ</t>
    </rPh>
    <rPh sb="9" eb="11">
      <t>シテイ</t>
    </rPh>
    <rPh sb="11" eb="13">
      <t>ブッシツ</t>
    </rPh>
    <phoneticPr fontId="2"/>
  </si>
  <si>
    <t>別紙２－１　ＰＲＴＲ法対象物質</t>
    <rPh sb="0" eb="2">
      <t>ベッシ</t>
    </rPh>
    <rPh sb="10" eb="11">
      <t>ホウ</t>
    </rPh>
    <rPh sb="11" eb="13">
      <t>タイショウ</t>
    </rPh>
    <rPh sb="13" eb="15">
      <t>ブッシツ</t>
    </rPh>
    <phoneticPr fontId="2"/>
  </si>
  <si>
    <t>埋立処分</t>
  </si>
  <si>
    <t>大気への
排出</t>
    <rPh sb="0" eb="2">
      <t>タイキ</t>
    </rPh>
    <rPh sb="5" eb="7">
      <t>ハイシュツ</t>
    </rPh>
    <phoneticPr fontId="2"/>
  </si>
  <si>
    <t>第一種管理化学物質の名称</t>
    <phoneticPr fontId="2"/>
  </si>
  <si>
    <t>公共用水域への排出</t>
    <phoneticPr fontId="2"/>
  </si>
  <si>
    <t>当該事業所における</t>
    <phoneticPr fontId="2"/>
  </si>
  <si>
    <t>下水道への移動</t>
    <phoneticPr fontId="2"/>
  </si>
  <si>
    <t>当該事業所の外への移動（イ以外）</t>
    <phoneticPr fontId="2"/>
  </si>
  <si>
    <t>排出先の
河川、湖沼
海域等の名前</t>
    <phoneticPr fontId="2"/>
  </si>
  <si>
    <t>埋立処分</t>
    <phoneticPr fontId="2"/>
  </si>
  <si>
    <t>埋立処分を行う場所
1.安定型
2.管理型
3.遮断型</t>
    <phoneticPr fontId="2"/>
  </si>
  <si>
    <t>当該第一種管理化学物質を含む廃棄物の処理方法又は種類</t>
    <phoneticPr fontId="2"/>
  </si>
  <si>
    <t>廃棄物の処理方法
(該当するものに○を記入すること(複数選択可))</t>
    <rPh sb="0" eb="3">
      <t>ハイキブツ</t>
    </rPh>
    <rPh sb="4" eb="6">
      <t>ショリ</t>
    </rPh>
    <rPh sb="6" eb="8">
      <t>ホウホウ</t>
    </rPh>
    <rPh sb="10" eb="12">
      <t>ガイトウ</t>
    </rPh>
    <rPh sb="19" eb="21">
      <t>キニュウ</t>
    </rPh>
    <rPh sb="26" eb="28">
      <t>フクスウ</t>
    </rPh>
    <rPh sb="28" eb="30">
      <t>センタク</t>
    </rPh>
    <rPh sb="30" eb="31">
      <t>カ</t>
    </rPh>
    <phoneticPr fontId="2"/>
  </si>
  <si>
    <t>その他</t>
  </si>
  <si>
    <t>燃え殻</t>
  </si>
  <si>
    <t>汚泥</t>
  </si>
  <si>
    <t>廃油</t>
  </si>
  <si>
    <t>廃酸</t>
  </si>
  <si>
    <t>廃ｱﾙｶﾘ</t>
  </si>
  <si>
    <t>廃ﾌﾟﾗｽﾁｯｸ類</t>
  </si>
  <si>
    <t>紙くず</t>
  </si>
  <si>
    <t>ゴムくず</t>
    <phoneticPr fontId="2"/>
  </si>
  <si>
    <t>排出量及び移動量の増減に関する事項</t>
    <phoneticPr fontId="2"/>
  </si>
  <si>
    <t>（府条例）第一種管理化学物質排出量等届出書　確認シート</t>
    <rPh sb="1" eb="2">
      <t>フ</t>
    </rPh>
    <rPh sb="2" eb="4">
      <t>ジョウレイ</t>
    </rPh>
    <rPh sb="5" eb="6">
      <t>ダイ</t>
    </rPh>
    <rPh sb="6" eb="8">
      <t>イッシュ</t>
    </rPh>
    <rPh sb="8" eb="10">
      <t>カンリ</t>
    </rPh>
    <rPh sb="10" eb="12">
      <t>カガク</t>
    </rPh>
    <rPh sb="12" eb="14">
      <t>ブッシツ</t>
    </rPh>
    <rPh sb="14" eb="16">
      <t>ハイシュツ</t>
    </rPh>
    <rPh sb="16" eb="17">
      <t>リョウ</t>
    </rPh>
    <rPh sb="17" eb="18">
      <t>ナド</t>
    </rPh>
    <rPh sb="18" eb="20">
      <t>トドケデ</t>
    </rPh>
    <rPh sb="20" eb="21">
      <t>ショ</t>
    </rPh>
    <rPh sb="22" eb="24">
      <t>カクニン</t>
    </rPh>
    <phoneticPr fontId="2"/>
  </si>
  <si>
    <t>(書面届出の場合、このシートは、印刷して届出いただく必要はありません。）</t>
    <rPh sb="1" eb="3">
      <t>ショメン</t>
    </rPh>
    <rPh sb="3" eb="5">
      <t>トドケデ</t>
    </rPh>
    <rPh sb="6" eb="8">
      <t>バアイ</t>
    </rPh>
    <rPh sb="20" eb="22">
      <t>トドケデ</t>
    </rPh>
    <phoneticPr fontId="2"/>
  </si>
  <si>
    <t>VOC（揮発性有機化合物）について</t>
    <rPh sb="4" eb="6">
      <t>キハツ</t>
    </rPh>
    <rPh sb="6" eb="7">
      <t>セイ</t>
    </rPh>
    <rPh sb="7" eb="9">
      <t>ユウキ</t>
    </rPh>
    <rPh sb="9" eb="11">
      <t>カゴウ</t>
    </rPh>
    <rPh sb="11" eb="12">
      <t>ブツ</t>
    </rPh>
    <phoneticPr fontId="2"/>
  </si>
  <si>
    <t>項目</t>
    <rPh sb="0" eb="2">
      <t>コウモク</t>
    </rPh>
    <phoneticPr fontId="2"/>
  </si>
  <si>
    <t>確認事項</t>
    <rPh sb="0" eb="2">
      <t>カクニン</t>
    </rPh>
    <rPh sb="2" eb="4">
      <t>ジコウ</t>
    </rPh>
    <phoneticPr fontId="2"/>
  </si>
  <si>
    <t>VOC届出の有無</t>
    <rPh sb="3" eb="5">
      <t>トドケデ</t>
    </rPh>
    <rPh sb="6" eb="8">
      <t>ウム</t>
    </rPh>
    <phoneticPr fontId="2"/>
  </si>
  <si>
    <t>本紙（様式23号の16）</t>
    <rPh sb="0" eb="2">
      <t>ホンシ</t>
    </rPh>
    <phoneticPr fontId="2"/>
  </si>
  <si>
    <t>届出日</t>
    <rPh sb="0" eb="2">
      <t>トドケデ</t>
    </rPh>
    <rPh sb="2" eb="3">
      <t>ビ</t>
    </rPh>
    <phoneticPr fontId="2"/>
  </si>
  <si>
    <t>届出先</t>
    <rPh sb="0" eb="2">
      <t>トドケデ</t>
    </rPh>
    <rPh sb="2" eb="3">
      <t>サキ</t>
    </rPh>
    <phoneticPr fontId="2"/>
  </si>
  <si>
    <t>届出者　住所</t>
    <rPh sb="0" eb="2">
      <t>トドケデ</t>
    </rPh>
    <rPh sb="2" eb="3">
      <t>シャ</t>
    </rPh>
    <rPh sb="4" eb="6">
      <t>ジュウショ</t>
    </rPh>
    <phoneticPr fontId="2"/>
  </si>
  <si>
    <t>届出者　法人の名称</t>
    <rPh sb="0" eb="2">
      <t>トドケデ</t>
    </rPh>
    <rPh sb="2" eb="3">
      <t>シャ</t>
    </rPh>
    <rPh sb="4" eb="6">
      <t>ホウジン</t>
    </rPh>
    <rPh sb="7" eb="9">
      <t>メイショウ</t>
    </rPh>
    <phoneticPr fontId="2"/>
  </si>
  <si>
    <t>届出者　代表者の職・氏名</t>
    <rPh sb="0" eb="2">
      <t>トドケデ</t>
    </rPh>
    <rPh sb="2" eb="3">
      <t>シャ</t>
    </rPh>
    <rPh sb="4" eb="7">
      <t>ダイヒョウシャ</t>
    </rPh>
    <rPh sb="8" eb="9">
      <t>ショク</t>
    </rPh>
    <rPh sb="10" eb="12">
      <t>シメイ</t>
    </rPh>
    <phoneticPr fontId="2"/>
  </si>
  <si>
    <t>事業所の名称</t>
    <rPh sb="0" eb="2">
      <t>ジギョウ</t>
    </rPh>
    <rPh sb="2" eb="3">
      <t>ショ</t>
    </rPh>
    <rPh sb="4" eb="6">
      <t>メイショウ</t>
    </rPh>
    <phoneticPr fontId="2"/>
  </si>
  <si>
    <t>事業所の所在地　郵便番号</t>
    <rPh sb="0" eb="2">
      <t>ジギョウ</t>
    </rPh>
    <rPh sb="2" eb="3">
      <t>ショ</t>
    </rPh>
    <rPh sb="4" eb="7">
      <t>ショザイチ</t>
    </rPh>
    <rPh sb="8" eb="10">
      <t>ユウビン</t>
    </rPh>
    <rPh sb="10" eb="12">
      <t>バンゴウ</t>
    </rPh>
    <phoneticPr fontId="2"/>
  </si>
  <si>
    <t>事業所の所在地　住所</t>
    <rPh sb="0" eb="2">
      <t>ジギョウ</t>
    </rPh>
    <rPh sb="2" eb="3">
      <t>ショ</t>
    </rPh>
    <rPh sb="4" eb="7">
      <t>ショザイチ</t>
    </rPh>
    <rPh sb="8" eb="10">
      <t>ジュウショ</t>
    </rPh>
    <phoneticPr fontId="2"/>
  </si>
  <si>
    <t>事業所において常時使用される従業員の数</t>
    <rPh sb="0" eb="2">
      <t>ジギョウ</t>
    </rPh>
    <rPh sb="2" eb="3">
      <t>ジョ</t>
    </rPh>
    <rPh sb="7" eb="9">
      <t>ジョウジ</t>
    </rPh>
    <rPh sb="9" eb="11">
      <t>シヨウ</t>
    </rPh>
    <rPh sb="14" eb="17">
      <t>ジュウギョウイン</t>
    </rPh>
    <rPh sb="18" eb="19">
      <t>カズ</t>
    </rPh>
    <phoneticPr fontId="2"/>
  </si>
  <si>
    <t>事業所において行われる事業が属する業種</t>
    <rPh sb="0" eb="2">
      <t>ジギョウ</t>
    </rPh>
    <rPh sb="2" eb="3">
      <t>ジョ</t>
    </rPh>
    <rPh sb="7" eb="8">
      <t>オコナ</t>
    </rPh>
    <rPh sb="11" eb="13">
      <t>ジギョウ</t>
    </rPh>
    <rPh sb="14" eb="15">
      <t>ゾク</t>
    </rPh>
    <rPh sb="17" eb="19">
      <t>ギョウシュ</t>
    </rPh>
    <phoneticPr fontId="2"/>
  </si>
  <si>
    <t>担当者</t>
    <rPh sb="0" eb="3">
      <t>タントウシャ</t>
    </rPh>
    <phoneticPr fontId="2"/>
  </si>
  <si>
    <t>届出書の記入項目の形式確認一覧</t>
    <rPh sb="0" eb="2">
      <t>トドケデ</t>
    </rPh>
    <rPh sb="2" eb="3">
      <t>ショ</t>
    </rPh>
    <rPh sb="4" eb="6">
      <t>キニュウ</t>
    </rPh>
    <rPh sb="6" eb="8">
      <t>コウモク</t>
    </rPh>
    <rPh sb="9" eb="11">
      <t>ケイシキ</t>
    </rPh>
    <rPh sb="11" eb="13">
      <t>カクニン</t>
    </rPh>
    <rPh sb="13" eb="15">
      <t>イチラン</t>
    </rPh>
    <phoneticPr fontId="2"/>
  </si>
  <si>
    <t>特定
第１種</t>
    <rPh sb="0" eb="2">
      <t>トクテイ</t>
    </rPh>
    <rPh sb="3" eb="4">
      <t>ダイ</t>
    </rPh>
    <rPh sb="5" eb="6">
      <t>シュ</t>
    </rPh>
    <phoneticPr fontId="2"/>
  </si>
  <si>
    <t>物質名称</t>
    <phoneticPr fontId="2"/>
  </si>
  <si>
    <t>VOC確認</t>
    <rPh sb="3" eb="5">
      <t>カクニン</t>
    </rPh>
    <phoneticPr fontId="2"/>
  </si>
  <si>
    <t>取扱量の確認</t>
    <rPh sb="0" eb="2">
      <t>トリアツカイ</t>
    </rPh>
    <rPh sb="2" eb="3">
      <t>リョウ</t>
    </rPh>
    <rPh sb="4" eb="6">
      <t>カクニン</t>
    </rPh>
    <phoneticPr fontId="2"/>
  </si>
  <si>
    <t>有効数字確認
（製造）</t>
    <rPh sb="0" eb="2">
      <t>ユウコウ</t>
    </rPh>
    <rPh sb="2" eb="4">
      <t>スウジ</t>
    </rPh>
    <rPh sb="4" eb="6">
      <t>カクニン</t>
    </rPh>
    <rPh sb="8" eb="10">
      <t>セイゾウ</t>
    </rPh>
    <phoneticPr fontId="2"/>
  </si>
  <si>
    <t>有効数字確認
（使用）</t>
    <rPh sb="0" eb="2">
      <t>ユウコウ</t>
    </rPh>
    <rPh sb="2" eb="4">
      <t>スウジ</t>
    </rPh>
    <rPh sb="4" eb="6">
      <t>カクニン</t>
    </rPh>
    <rPh sb="8" eb="10">
      <t>シヨウ</t>
    </rPh>
    <phoneticPr fontId="2"/>
  </si>
  <si>
    <t>有効数字確認
（その他）</t>
    <rPh sb="0" eb="2">
      <t>ユウコウ</t>
    </rPh>
    <rPh sb="2" eb="4">
      <t>スウジ</t>
    </rPh>
    <rPh sb="4" eb="6">
      <t>カクニン</t>
    </rPh>
    <rPh sb="10" eb="11">
      <t>タ</t>
    </rPh>
    <phoneticPr fontId="2"/>
  </si>
  <si>
    <t>イ　</t>
    <phoneticPr fontId="2"/>
  </si>
  <si>
    <t>ロ</t>
    <phoneticPr fontId="2"/>
  </si>
  <si>
    <t>ハ</t>
    <phoneticPr fontId="2"/>
  </si>
  <si>
    <t>VOC（印刷・塗装・接着工程に限る）</t>
  </si>
  <si>
    <t>ギ酸</t>
  </si>
  <si>
    <t xml:space="preserve"> </t>
  </si>
  <si>
    <t>シクロヘキサン</t>
  </si>
  <si>
    <t>府独自指定物質</t>
    <rPh sb="0" eb="1">
      <t>フ</t>
    </rPh>
    <rPh sb="1" eb="3">
      <t>ドクジ</t>
    </rPh>
    <rPh sb="3" eb="5">
      <t>シテイ</t>
    </rPh>
    <rPh sb="5" eb="7">
      <t>ブッシツ</t>
    </rPh>
    <phoneticPr fontId="2"/>
  </si>
  <si>
    <t>ＶＯＣ判定</t>
    <rPh sb="3" eb="5">
      <t>ハンテイ</t>
    </rPh>
    <phoneticPr fontId="2"/>
  </si>
  <si>
    <t>ＶＯＣ（揮発性有機化合物）</t>
    <rPh sb="4" eb="7">
      <t>キハツセイ</t>
    </rPh>
    <rPh sb="7" eb="9">
      <t>ユウキ</t>
    </rPh>
    <rPh sb="9" eb="11">
      <t>カゴウ</t>
    </rPh>
    <rPh sb="11" eb="12">
      <t>ブツ</t>
    </rPh>
    <phoneticPr fontId="2"/>
  </si>
  <si>
    <t>原田処理場（原田水みらいセンター）</t>
    <rPh sb="0" eb="2">
      <t>ハラダ</t>
    </rPh>
    <rPh sb="2" eb="5">
      <t>ショリジョウ</t>
    </rPh>
    <rPh sb="8" eb="9">
      <t>ミズ</t>
    </rPh>
    <phoneticPr fontId="2"/>
  </si>
  <si>
    <t>津守下水処理場</t>
  </si>
  <si>
    <t>海老江下水処理場</t>
  </si>
  <si>
    <t>中浜下水処理場</t>
  </si>
  <si>
    <t>市岡下水処理場</t>
  </si>
  <si>
    <t>千島下水処理場</t>
  </si>
  <si>
    <t>住之江下水処理場</t>
  </si>
  <si>
    <t>今福下水処理場</t>
  </si>
  <si>
    <t>放出下水処理場</t>
  </si>
  <si>
    <t>大野下水処理場</t>
  </si>
  <si>
    <t>此花下水処理場</t>
  </si>
  <si>
    <t>十八条下水処理場</t>
  </si>
  <si>
    <t>平野下水処理場</t>
  </si>
  <si>
    <t>磯ノ上下水処理場</t>
  </si>
  <si>
    <t>牛滝浄化センター</t>
  </si>
  <si>
    <t>庄内下水処理場</t>
  </si>
  <si>
    <t>池田市下水処理場</t>
  </si>
  <si>
    <t>川面下水処理場</t>
  </si>
  <si>
    <t>南吹田下水処理場</t>
  </si>
  <si>
    <t>守口処理場</t>
  </si>
  <si>
    <t>滝畑浄化センター</t>
  </si>
  <si>
    <t>田原処理場</t>
  </si>
  <si>
    <t>能勢浄化センター</t>
  </si>
  <si>
    <t>竜華水みらいセンター</t>
    <rPh sb="0" eb="1">
      <t>リュウ</t>
    </rPh>
    <rPh sb="1" eb="2">
      <t>ハナ</t>
    </rPh>
    <rPh sb="2" eb="3">
      <t>ミズ</t>
    </rPh>
    <phoneticPr fontId="3"/>
  </si>
  <si>
    <t>なわて水みらいセンター</t>
    <rPh sb="3" eb="4">
      <t>ミズ</t>
    </rPh>
    <phoneticPr fontId="3"/>
  </si>
  <si>
    <t>市町村等団体名</t>
  </si>
  <si>
    <t>事業名</t>
    <rPh sb="0" eb="2">
      <t>ジギョウ</t>
    </rPh>
    <rPh sb="2" eb="3">
      <t>メイ</t>
    </rPh>
    <phoneticPr fontId="3"/>
  </si>
  <si>
    <t>大阪府</t>
    <rPh sb="0" eb="3">
      <t>オオサカフ</t>
    </rPh>
    <phoneticPr fontId="2"/>
  </si>
  <si>
    <t>流域下水道</t>
    <rPh sb="0" eb="2">
      <t>リュウイキ</t>
    </rPh>
    <rPh sb="2" eb="5">
      <t>ゲスイドウ</t>
    </rPh>
    <phoneticPr fontId="3"/>
  </si>
  <si>
    <t>大阪市</t>
  </si>
  <si>
    <t>公共下水道</t>
    <rPh sb="0" eb="2">
      <t>コウキョウ</t>
    </rPh>
    <rPh sb="2" eb="5">
      <t>ゲスイドウ</t>
    </rPh>
    <phoneticPr fontId="3"/>
  </si>
  <si>
    <t>堺市</t>
  </si>
  <si>
    <t>岸和田市</t>
  </si>
  <si>
    <t>特定環境保全公共下水道</t>
    <rPh sb="0" eb="2">
      <t>トクテイ</t>
    </rPh>
    <rPh sb="2" eb="4">
      <t>カンキョウ</t>
    </rPh>
    <rPh sb="4" eb="6">
      <t>ホゼン</t>
    </rPh>
    <rPh sb="6" eb="8">
      <t>コウキョウ</t>
    </rPh>
    <rPh sb="8" eb="11">
      <t>ゲスイドウ</t>
    </rPh>
    <phoneticPr fontId="3"/>
  </si>
  <si>
    <t>豊中市</t>
  </si>
  <si>
    <t>池田市</t>
  </si>
  <si>
    <t>吹田市</t>
  </si>
  <si>
    <t>守口市</t>
  </si>
  <si>
    <t>河内長野市</t>
  </si>
  <si>
    <t>四條畷市</t>
  </si>
  <si>
    <t>能勢町</t>
  </si>
  <si>
    <t>大阪府</t>
    <rPh sb="0" eb="3">
      <t>オオサカフ</t>
    </rPh>
    <phoneticPr fontId="3"/>
  </si>
  <si>
    <t>下水道終末処理施設の名称</t>
    <rPh sb="0" eb="2">
      <t>ゲスイ</t>
    </rPh>
    <rPh sb="2" eb="3">
      <t>ドウ</t>
    </rPh>
    <rPh sb="3" eb="5">
      <t>シュウマツ</t>
    </rPh>
    <rPh sb="5" eb="7">
      <t>ショリ</t>
    </rPh>
    <rPh sb="7" eb="9">
      <t>シセツ</t>
    </rPh>
    <rPh sb="10" eb="12">
      <t>メイショウ</t>
    </rPh>
    <phoneticPr fontId="2"/>
  </si>
  <si>
    <t>取扱量</t>
  </si>
  <si>
    <t>用途</t>
  </si>
  <si>
    <t>大気</t>
  </si>
  <si>
    <t>公共</t>
  </si>
  <si>
    <t>公共（先）</t>
  </si>
  <si>
    <t>土壌</t>
  </si>
  <si>
    <t>埋立場所</t>
  </si>
  <si>
    <t>下水道</t>
  </si>
  <si>
    <t>下水道終末処理施設名</t>
  </si>
  <si>
    <t>廃棄物</t>
  </si>
  <si>
    <t>製造</t>
  </si>
  <si>
    <t>使用</t>
  </si>
  <si>
    <t>２，４－ジニトロフェノール</t>
  </si>
  <si>
    <t>ジフェニルエーテル</t>
  </si>
  <si>
    <t>１，３－ジフェニルグアニジン</t>
  </si>
  <si>
    <t>２，６－ジ－ターシャリ－ブチル－４－クレゾール</t>
  </si>
  <si>
    <t>２，４－ジ－ターシャリ－ブチルフェノール</t>
  </si>
  <si>
    <t>ジブロモクロロメタン</t>
  </si>
  <si>
    <t>２，２－ジブロモ－２－シアノアセトアミド</t>
  </si>
  <si>
    <t>Ｎ，Ｎ－ジメチルアセトアミド</t>
  </si>
  <si>
    <t>２，４－ジメチルアニリン</t>
  </si>
  <si>
    <t>Ｎ，Ｎ－ジメチルアニリン</t>
  </si>
  <si>
    <t>ジメチルアミン</t>
  </si>
  <si>
    <t>ジメチルジスルフィド</t>
  </si>
  <si>
    <t>ジメチルジチオカルバミン酸の水溶性塩</t>
  </si>
  <si>
    <t>Ｎ，Ｎ－ジメチルドデシルアミン</t>
  </si>
  <si>
    <t>３，３’－ジメチルビフェニル－４，４’－ジイル＝ジイソシアネート</t>
  </si>
  <si>
    <t>Ｎ－（１，３－ジメチルブチル）－Ｎ’－フェニル－パラ－フェニレンジアミン</t>
  </si>
  <si>
    <t>臭素酸の水溶性塩</t>
  </si>
  <si>
    <t>水素化テルフェニル</t>
  </si>
  <si>
    <t>２－スルホヘキサデカン酸－１－メチルエステルナトリウム塩</t>
  </si>
  <si>
    <t>チオフェノール</t>
  </si>
  <si>
    <t>デカブロモジフェニルエーテル</t>
  </si>
  <si>
    <t>デカン酸</t>
  </si>
  <si>
    <t>２，３，５，６－テトラクロロ－パラ－ベンゾキノン</t>
  </si>
  <si>
    <t>ターシャリ－ドデカンチオール</t>
  </si>
  <si>
    <t>ドデシル硫酸ナトリウム</t>
  </si>
  <si>
    <t>トリエチルアミン</t>
  </si>
  <si>
    <t>トリエチレンテトラミン</t>
  </si>
  <si>
    <t>トリクロロ酢酸</t>
  </si>
  <si>
    <t>２，４，６－トリクロロフェノール</t>
  </si>
  <si>
    <t>１，２，３－トリクロロプロパン</t>
  </si>
  <si>
    <t>トリクロロベンゼン</t>
  </si>
  <si>
    <t>トリブチルアミン</t>
  </si>
  <si>
    <t>２，４，６－トリブロモフェノール</t>
  </si>
  <si>
    <t>３，５，５－トリメチル－１－ヘキサノール</t>
  </si>
  <si>
    <t>１，２，４－トリメチルベンゼン</t>
  </si>
  <si>
    <t>トリレンジイソシアネート</t>
  </si>
  <si>
    <t>トルイジン</t>
  </si>
  <si>
    <t>トルエンジアミン</t>
  </si>
  <si>
    <t>１，５－ナフタレンジイル＝ジイソシアネート</t>
  </si>
  <si>
    <t>鉛</t>
  </si>
  <si>
    <t>鉛化合物</t>
  </si>
  <si>
    <t>二アクリル酸ヘキサメチレン</t>
  </si>
  <si>
    <t>二塩化酸化ジルコニウム</t>
  </si>
  <si>
    <t>オルト－ニトロアニソール</t>
  </si>
  <si>
    <t>オルト－ニトロアニリン</t>
  </si>
  <si>
    <t>パラ－ニトロクロロベンゼン</t>
  </si>
  <si>
    <t>オルト－ニトロトルエン</t>
  </si>
  <si>
    <t>ニトロメタン</t>
  </si>
  <si>
    <t>ノニルフェノール</t>
  </si>
  <si>
    <t>バナジウム化合物</t>
  </si>
  <si>
    <t>５’－［Ｎ，Ｎ－ビス（２－アセチルオキシエチル）アミノ］－２’－（２－ブロモ－４，６－ジニトロフェニルアゾ）－４’－メトキシアセトアニリド</t>
  </si>
  <si>
    <t>１，３－ビス［（２，３－エポキシプロピル）オキシ］ベンゼン</t>
  </si>
  <si>
    <t>１，２－ビス（２－クロロフェニル）ヒドラジン</t>
  </si>
  <si>
    <t>ビス（１－メチル－１－フェニルエチル）＝ペルオキシド</t>
  </si>
  <si>
    <t>４－ヒドロキシ安息香酸メチル</t>
  </si>
  <si>
    <t>Ｎ－（４－ヒドロキシフェニル）アセトアミド</t>
  </si>
  <si>
    <t>Ｎ－ビニル－２－ピロリドン</t>
  </si>
  <si>
    <t>ビフェニル</t>
  </si>
  <si>
    <t>フェニルヒドラジン</t>
  </si>
  <si>
    <t>２－フェニルフェノール</t>
  </si>
  <si>
    <t>Ｎ－フェニルマレイミド</t>
  </si>
  <si>
    <t>フェニレンジアミン</t>
  </si>
  <si>
    <t>フェノール</t>
  </si>
  <si>
    <t>フタル酸ジアリル</t>
  </si>
  <si>
    <t>フタル酸ジエチル</t>
  </si>
  <si>
    <t>フタル酸ジ－ノルマル－ブチル</t>
  </si>
  <si>
    <t>フタル酸ノルマル－ブチル＝ベンジル</t>
  </si>
  <si>
    <t>ノルマル－ブチル－２，３－エポキシプロピルエーテル</t>
  </si>
  <si>
    <t>ターシャリ－ブチル＝ヒドロペルオキシド</t>
  </si>
  <si>
    <t>オルト－セカンダリ－ブチルフェノール</t>
  </si>
  <si>
    <t>４－ターシャリ－ブチルフェノール</t>
  </si>
  <si>
    <t>Ｎ－（ターシャリ－ブチル）－２－ベンゾチアゾールスルフェンアミド</t>
  </si>
  <si>
    <t>２－ターシャリ－ブチル－５－メチルフェノール</t>
  </si>
  <si>
    <t>２－ブテナール</t>
  </si>
  <si>
    <t>フラン</t>
  </si>
  <si>
    <t>ブロモジクロロメタン</t>
  </si>
  <si>
    <t>１－ブロモプロパン</t>
  </si>
  <si>
    <t>ヘキサデシルトリメチルアンモニウム＝クロリド</t>
  </si>
  <si>
    <t>ヘキサメチレン＝ジイソシアネート</t>
  </si>
  <si>
    <t>ノルマル－ヘキサン</t>
  </si>
  <si>
    <t>ベタナフトール</t>
  </si>
  <si>
    <t>ペルオキソ二硫酸の水溶性塩</t>
  </si>
  <si>
    <t>ベンゾフェノン</t>
  </si>
  <si>
    <t>ペンタクロロフェノール</t>
  </si>
  <si>
    <t>ほう素化合物</t>
  </si>
  <si>
    <t>ポリ（オキシエチレン）＝アルキルエーテル（アルキル基の炭素数が１２から１５までのもの及びその混合物に限る。）</t>
  </si>
  <si>
    <t>ポリ（オキシエチレン）＝オクチルフェニルエーテル</t>
  </si>
  <si>
    <t>ポリ（オキシエチレン）＝ドデシルエーテル硫酸エステルナトリウム</t>
  </si>
  <si>
    <t>ポリ（オキシエチレン）＝ノニルフェニルエーテル</t>
  </si>
  <si>
    <t>メタクリル酸ノルマル－ブチル</t>
  </si>
  <si>
    <t>４－メチリデンオキセタン－２－オン</t>
  </si>
  <si>
    <t>メチルアミン</t>
  </si>
  <si>
    <t>メチル＝イソチオシアネート</t>
  </si>
  <si>
    <t>アルファ－メチルスチレン</t>
  </si>
  <si>
    <t>３－メチルチオプロパナール</t>
  </si>
  <si>
    <t>メチルナフタレン</t>
  </si>
  <si>
    <t>１－メチル－１－フェニルエチル＝ヒドロペルオキシド</t>
  </si>
  <si>
    <t>２－（１－メチルプロピル）－４，６－ジニトロフェノール</t>
  </si>
  <si>
    <t>メチレンビス（４，１－シクロヘキシレン）＝ジイソシアネート</t>
  </si>
  <si>
    <t>メチレンビス（４，１－フェニレン）＝ジイソシアネート</t>
  </si>
  <si>
    <t>クロロメチルメチルエーテル</t>
  </si>
  <si>
    <t>１－ブタノール</t>
  </si>
  <si>
    <t>メチルアルコール</t>
  </si>
  <si>
    <t>別紙２－１</t>
    <rPh sb="0" eb="2">
      <t>ベッシ</t>
    </rPh>
    <phoneticPr fontId="2"/>
  </si>
  <si>
    <t>　記入欄番号</t>
    <rPh sb="1" eb="3">
      <t>キニュウ</t>
    </rPh>
    <rPh sb="3" eb="4">
      <t>ラン</t>
    </rPh>
    <rPh sb="4" eb="5">
      <t>バン</t>
    </rPh>
    <rPh sb="5" eb="6">
      <t>ゴウ</t>
    </rPh>
    <phoneticPr fontId="2"/>
  </si>
  <si>
    <t>排出量及び移動量の増減に関する事項</t>
    <rPh sb="0" eb="2">
      <t>ハイシュツ</t>
    </rPh>
    <rPh sb="2" eb="3">
      <t>リョウ</t>
    </rPh>
    <rPh sb="3" eb="4">
      <t>オヨ</t>
    </rPh>
    <rPh sb="5" eb="7">
      <t>イドウ</t>
    </rPh>
    <rPh sb="7" eb="8">
      <t>リョウ</t>
    </rPh>
    <rPh sb="9" eb="11">
      <t>ゾウゲン</t>
    </rPh>
    <rPh sb="12" eb="13">
      <t>カン</t>
    </rPh>
    <rPh sb="15" eb="17">
      <t>ジコウ</t>
    </rPh>
    <phoneticPr fontId="2"/>
  </si>
  <si>
    <t>その他（イ、ロ
以外）</t>
    <rPh sb="2" eb="3">
      <t>タ</t>
    </rPh>
    <rPh sb="8" eb="10">
      <t>イガイ</t>
    </rPh>
    <phoneticPr fontId="2"/>
  </si>
  <si>
    <t>青色のセルに入力してください</t>
    <rPh sb="0" eb="2">
      <t>アオイロ</t>
    </rPh>
    <rPh sb="6" eb="8">
      <t>ニュウリョク</t>
    </rPh>
    <phoneticPr fontId="2"/>
  </si>
  <si>
    <t>物質名</t>
    <rPh sb="0" eb="2">
      <t>ブッシツ</t>
    </rPh>
    <rPh sb="2" eb="3">
      <t>メイ</t>
    </rPh>
    <phoneticPr fontId="2"/>
  </si>
  <si>
    <t>アクリル酸エチル</t>
  </si>
  <si>
    <t>アクリル酸メチル</t>
  </si>
  <si>
    <t>アクリロニトリル</t>
  </si>
  <si>
    <t>アクロレイン</t>
  </si>
  <si>
    <t>アセトアルデヒド</t>
  </si>
  <si>
    <t>アセトニトリル</t>
  </si>
  <si>
    <t>アニリン</t>
  </si>
  <si>
    <t>１－アリルオキシ－２，３－エポキシプロパン</t>
  </si>
  <si>
    <t>イソプレン</t>
  </si>
  <si>
    <t>エチルベンゼン</t>
  </si>
  <si>
    <t>エチレンイミン</t>
  </si>
  <si>
    <t>エチレンオキシド</t>
  </si>
  <si>
    <t>エチレンジアミン</t>
  </si>
  <si>
    <t>エピクロロヒドリン</t>
  </si>
  <si>
    <t>酸化プロピレン</t>
  </si>
  <si>
    <t>４，４’－メチレンジアニリン</t>
  </si>
  <si>
    <t>ピリブチカルブ</t>
  </si>
  <si>
    <t>モリブデン及びその化合物</t>
  </si>
  <si>
    <t>ジクロルボス又はＤＤＶＰ</t>
  </si>
  <si>
    <t>りん酸トリス（２－クロロエチル）</t>
  </si>
  <si>
    <t>ロ</t>
    <phoneticPr fontId="2"/>
  </si>
  <si>
    <t>ハ</t>
    <phoneticPr fontId="2"/>
  </si>
  <si>
    <t>※</t>
    <phoneticPr fontId="2"/>
  </si>
  <si>
    <t>イ　</t>
    <phoneticPr fontId="2"/>
  </si>
  <si>
    <t>ロ</t>
    <phoneticPr fontId="2"/>
  </si>
  <si>
    <t>ハ</t>
    <phoneticPr fontId="2"/>
  </si>
  <si>
    <t>No.</t>
    <phoneticPr fontId="2"/>
  </si>
  <si>
    <t>01:安定剤</t>
    <phoneticPr fontId="2"/>
  </si>
  <si>
    <t>02:医薬品等</t>
    <phoneticPr fontId="2"/>
  </si>
  <si>
    <t>03:エアゾ－ル</t>
    <phoneticPr fontId="2"/>
  </si>
  <si>
    <t>04:可塑剤</t>
    <phoneticPr fontId="2"/>
  </si>
  <si>
    <t>05:紙用</t>
    <phoneticPr fontId="2"/>
  </si>
  <si>
    <t>06:火薬・爆薬</t>
    <phoneticPr fontId="2"/>
  </si>
  <si>
    <t>07:化粧品</t>
    <phoneticPr fontId="2"/>
  </si>
  <si>
    <t>08:香料</t>
    <phoneticPr fontId="2"/>
  </si>
  <si>
    <t>09:ゴム製品</t>
    <phoneticPr fontId="2"/>
  </si>
  <si>
    <t>ガソリン、灯油、ナフサ等</t>
    <phoneticPr fontId="2"/>
  </si>
  <si>
    <t>潤滑油添加剤、顔料･インキ･塗料添加剤、食品･飼料添加剤、分散剤、発泡剤、
凝集剤、酸化剤、土壌改質材、滑剤、帯電防止剤、結晶核剤、乾燥剤、助剤等</t>
    <phoneticPr fontId="2"/>
  </si>
  <si>
    <t>ガラス、陶磁器用、耐火煉瓦、ファインセラミックス等</t>
    <phoneticPr fontId="2"/>
  </si>
  <si>
    <t>37:溶剤</t>
    <phoneticPr fontId="2"/>
  </si>
  <si>
    <t>38:その他の有機物</t>
    <phoneticPr fontId="2"/>
  </si>
  <si>
    <t>0500</t>
    <phoneticPr fontId="2"/>
  </si>
  <si>
    <t>0700</t>
    <phoneticPr fontId="2"/>
  </si>
  <si>
    <t>1200</t>
    <phoneticPr fontId="2"/>
  </si>
  <si>
    <t>1300</t>
    <phoneticPr fontId="2"/>
  </si>
  <si>
    <t>1320</t>
    <phoneticPr fontId="2"/>
  </si>
  <si>
    <t>1350</t>
    <phoneticPr fontId="2"/>
  </si>
  <si>
    <t>1400</t>
    <phoneticPr fontId="2"/>
  </si>
  <si>
    <t>1500</t>
    <phoneticPr fontId="2"/>
  </si>
  <si>
    <t>1600</t>
    <phoneticPr fontId="2"/>
  </si>
  <si>
    <t>1700</t>
    <phoneticPr fontId="2"/>
  </si>
  <si>
    <t>2025</t>
    <phoneticPr fontId="2"/>
  </si>
  <si>
    <t>2060</t>
    <phoneticPr fontId="2"/>
  </si>
  <si>
    <t>2092</t>
    <phoneticPr fontId="2"/>
  </si>
  <si>
    <t>3060</t>
    <phoneticPr fontId="2"/>
  </si>
  <si>
    <t>3070</t>
    <phoneticPr fontId="2"/>
  </si>
  <si>
    <t>3120</t>
    <phoneticPr fontId="2"/>
  </si>
  <si>
    <t>3140</t>
    <phoneticPr fontId="2"/>
  </si>
  <si>
    <t>3230</t>
    <phoneticPr fontId="2"/>
  </si>
  <si>
    <t>3830</t>
    <phoneticPr fontId="2"/>
  </si>
  <si>
    <t>4400</t>
    <phoneticPr fontId="2"/>
  </si>
  <si>
    <t>5132</t>
    <phoneticPr fontId="2"/>
  </si>
  <si>
    <t>5142</t>
    <phoneticPr fontId="2"/>
  </si>
  <si>
    <t>5220</t>
    <phoneticPr fontId="2"/>
  </si>
  <si>
    <t>5930</t>
    <phoneticPr fontId="2"/>
  </si>
  <si>
    <t>7210</t>
    <phoneticPr fontId="2"/>
  </si>
  <si>
    <t>7430</t>
    <phoneticPr fontId="2"/>
  </si>
  <si>
    <t>7700</t>
    <phoneticPr fontId="2"/>
  </si>
  <si>
    <t>7810</t>
    <phoneticPr fontId="2"/>
  </si>
  <si>
    <t>8620</t>
    <phoneticPr fontId="2"/>
  </si>
  <si>
    <t>8630</t>
    <phoneticPr fontId="2"/>
  </si>
  <si>
    <t>8716</t>
    <phoneticPr fontId="2"/>
  </si>
  <si>
    <t>8722</t>
    <phoneticPr fontId="2"/>
  </si>
  <si>
    <t>8724</t>
    <phoneticPr fontId="2"/>
  </si>
  <si>
    <t>9140</t>
    <phoneticPr fontId="2"/>
  </si>
  <si>
    <t>9210</t>
    <phoneticPr fontId="2"/>
  </si>
  <si>
    <t>下水道終末処理施設の名称</t>
    <rPh sb="0" eb="3">
      <t>ゲスイドウ</t>
    </rPh>
    <rPh sb="3" eb="5">
      <t>シュウマツ</t>
    </rPh>
    <rPh sb="5" eb="7">
      <t>ショリ</t>
    </rPh>
    <rPh sb="7" eb="9">
      <t>シセツ</t>
    </rPh>
    <rPh sb="10" eb="12">
      <t>メイショウ</t>
    </rPh>
    <phoneticPr fontId="2"/>
  </si>
  <si>
    <t>中央水みらいセンター</t>
  </si>
  <si>
    <t>高槻水みらいセンター</t>
  </si>
  <si>
    <t>渚水みらいセンター</t>
  </si>
  <si>
    <t>鴻池水みらいセンター</t>
  </si>
  <si>
    <t>川俣水みらいセンター</t>
  </si>
  <si>
    <t>今池水みらいセンター</t>
  </si>
  <si>
    <t>大井水みらいセンター</t>
  </si>
  <si>
    <t>狭山水みらいセンター</t>
  </si>
  <si>
    <t>北部水みらいセンター</t>
  </si>
  <si>
    <t>中部水みらいセンター</t>
  </si>
  <si>
    <t>南部水みらいセンター</t>
  </si>
  <si>
    <t>廃棄物の種類</t>
    <rPh sb="0" eb="3">
      <t>ハイキブツ</t>
    </rPh>
    <rPh sb="4" eb="6">
      <t>シュルイ</t>
    </rPh>
    <phoneticPr fontId="2"/>
  </si>
  <si>
    <t>移動先の終末処理施設の名称</t>
    <rPh sb="0" eb="2">
      <t>イドウ</t>
    </rPh>
    <rPh sb="2" eb="3">
      <t>サキ</t>
    </rPh>
    <rPh sb="4" eb="6">
      <t>シュウマツ</t>
    </rPh>
    <rPh sb="6" eb="8">
      <t>ショリ</t>
    </rPh>
    <rPh sb="8" eb="10">
      <t>シセツ</t>
    </rPh>
    <rPh sb="11" eb="13">
      <t>メイショウ</t>
    </rPh>
    <phoneticPr fontId="2"/>
  </si>
  <si>
    <t>廃棄物の処理方法
（01:脱水・乾燥）</t>
    <rPh sb="0" eb="3">
      <t>ハイキブツ</t>
    </rPh>
    <rPh sb="4" eb="6">
      <t>ショリ</t>
    </rPh>
    <rPh sb="6" eb="8">
      <t>ホウホウ</t>
    </rPh>
    <rPh sb="13" eb="15">
      <t>ダッスイ</t>
    </rPh>
    <rPh sb="16" eb="18">
      <t>カンソウ</t>
    </rPh>
    <phoneticPr fontId="2"/>
  </si>
  <si>
    <t>02:焼却・溶融</t>
    <rPh sb="3" eb="5">
      <t>ショウキャク</t>
    </rPh>
    <rPh sb="6" eb="8">
      <t>ヨウユウ</t>
    </rPh>
    <phoneticPr fontId="2"/>
  </si>
  <si>
    <t>03:油水分離</t>
    <rPh sb="3" eb="4">
      <t>ユ</t>
    </rPh>
    <rPh sb="4" eb="5">
      <t>スイ</t>
    </rPh>
    <rPh sb="5" eb="7">
      <t>ブンリ</t>
    </rPh>
    <phoneticPr fontId="2"/>
  </si>
  <si>
    <t>04:中和</t>
    <rPh sb="3" eb="5">
      <t>チュウワ</t>
    </rPh>
    <phoneticPr fontId="2"/>
  </si>
  <si>
    <t>05:破砕・圧縮</t>
    <rPh sb="3" eb="5">
      <t>ハサイ</t>
    </rPh>
    <rPh sb="6" eb="8">
      <t>アッシュク</t>
    </rPh>
    <phoneticPr fontId="2"/>
  </si>
  <si>
    <t>06:最終処分</t>
    <rPh sb="3" eb="5">
      <t>サイシュウ</t>
    </rPh>
    <rPh sb="5" eb="7">
      <t>ショブン</t>
    </rPh>
    <phoneticPr fontId="2"/>
  </si>
  <si>
    <t>07:その他</t>
    <rPh sb="5" eb="6">
      <t>タ</t>
    </rPh>
    <phoneticPr fontId="2"/>
  </si>
  <si>
    <t>廃棄物の種類
01:燃え殻</t>
    <rPh sb="0" eb="3">
      <t>ハイキブツ</t>
    </rPh>
    <rPh sb="4" eb="6">
      <t>シュルイ</t>
    </rPh>
    <rPh sb="10" eb="11">
      <t>モ</t>
    </rPh>
    <rPh sb="12" eb="13">
      <t>ガラ</t>
    </rPh>
    <phoneticPr fontId="2"/>
  </si>
  <si>
    <t>02:汚泥</t>
    <rPh sb="3" eb="5">
      <t>オデイ</t>
    </rPh>
    <phoneticPr fontId="2"/>
  </si>
  <si>
    <t>03:廃油</t>
    <rPh sb="3" eb="5">
      <t>ハイユ</t>
    </rPh>
    <phoneticPr fontId="2"/>
  </si>
  <si>
    <t>04:廃酸</t>
    <rPh sb="3" eb="4">
      <t>ハイ</t>
    </rPh>
    <rPh sb="4" eb="5">
      <t>サン</t>
    </rPh>
    <phoneticPr fontId="2"/>
  </si>
  <si>
    <t>05:廃アルカリ</t>
    <rPh sb="3" eb="4">
      <t>ハイ</t>
    </rPh>
    <phoneticPr fontId="2"/>
  </si>
  <si>
    <t>06:廃プラスチック類</t>
    <rPh sb="3" eb="4">
      <t>ハイ</t>
    </rPh>
    <rPh sb="10" eb="11">
      <t>ルイ</t>
    </rPh>
    <phoneticPr fontId="2"/>
  </si>
  <si>
    <t>07:紙くず</t>
    <rPh sb="3" eb="4">
      <t>カミ</t>
    </rPh>
    <phoneticPr fontId="2"/>
  </si>
  <si>
    <t>08:木くず</t>
    <rPh sb="3" eb="4">
      <t>キ</t>
    </rPh>
    <phoneticPr fontId="2"/>
  </si>
  <si>
    <t>09:繊維くず</t>
    <rPh sb="3" eb="5">
      <t>センイ</t>
    </rPh>
    <phoneticPr fontId="2"/>
  </si>
  <si>
    <t>10:動物性残さ</t>
    <rPh sb="3" eb="6">
      <t>ドウブツセイ</t>
    </rPh>
    <rPh sb="6" eb="7">
      <t>ザン</t>
    </rPh>
    <phoneticPr fontId="2"/>
  </si>
  <si>
    <t>11:動物系固形不要物</t>
    <rPh sb="3" eb="5">
      <t>ドウブツ</t>
    </rPh>
    <rPh sb="5" eb="6">
      <t>ケイ</t>
    </rPh>
    <rPh sb="6" eb="8">
      <t>コケイ</t>
    </rPh>
    <rPh sb="8" eb="10">
      <t>フヨウ</t>
    </rPh>
    <rPh sb="10" eb="11">
      <t>ブツ</t>
    </rPh>
    <phoneticPr fontId="2"/>
  </si>
  <si>
    <t>12:ゴムくず</t>
    <phoneticPr fontId="2"/>
  </si>
  <si>
    <t>13:金属くず</t>
    <rPh sb="3" eb="5">
      <t>キンゾク</t>
    </rPh>
    <phoneticPr fontId="2"/>
  </si>
  <si>
    <t>14:ガラスくず・コンクリートくず・陶磁器くず</t>
    <rPh sb="18" eb="21">
      <t>トウジキ</t>
    </rPh>
    <phoneticPr fontId="2"/>
  </si>
  <si>
    <t>15:鉱さい</t>
    <rPh sb="3" eb="4">
      <t>コウ</t>
    </rPh>
    <phoneticPr fontId="2"/>
  </si>
  <si>
    <t>16:がれき類</t>
    <rPh sb="6" eb="7">
      <t>ルイ</t>
    </rPh>
    <phoneticPr fontId="2"/>
  </si>
  <si>
    <t>17:ばいじん</t>
    <phoneticPr fontId="2"/>
  </si>
  <si>
    <t>第一種管理化学物質排出量等届出書</t>
    <rPh sb="0" eb="2">
      <t>ダイイチ</t>
    </rPh>
    <rPh sb="2" eb="3">
      <t>シュ</t>
    </rPh>
    <rPh sb="3" eb="5">
      <t>カンリ</t>
    </rPh>
    <rPh sb="5" eb="7">
      <t>カガク</t>
    </rPh>
    <rPh sb="7" eb="9">
      <t>ブッシツ</t>
    </rPh>
    <rPh sb="9" eb="11">
      <t>ハイシュツ</t>
    </rPh>
    <rPh sb="11" eb="12">
      <t>リョウ</t>
    </rPh>
    <rPh sb="12" eb="13">
      <t>トウ</t>
    </rPh>
    <rPh sb="13" eb="15">
      <t>トドケデ</t>
    </rPh>
    <rPh sb="15" eb="16">
      <t>ショ</t>
    </rPh>
    <phoneticPr fontId="2"/>
  </si>
  <si>
    <t>届出者</t>
    <rPh sb="0" eb="2">
      <t>トドケデ</t>
    </rPh>
    <rPh sb="2" eb="3">
      <t>シャ</t>
    </rPh>
    <phoneticPr fontId="2"/>
  </si>
  <si>
    <t>住所</t>
    <rPh sb="0" eb="2">
      <t>ジュウショ</t>
    </rPh>
    <phoneticPr fontId="2"/>
  </si>
  <si>
    <t>氏名</t>
    <rPh sb="0" eb="2">
      <t>シメイ</t>
    </rPh>
    <phoneticPr fontId="2"/>
  </si>
  <si>
    <t>（法人にあっては、名称及び代表者の氏名）</t>
    <rPh sb="1" eb="3">
      <t>ホウジン</t>
    </rPh>
    <rPh sb="9" eb="11">
      <t>メイショウ</t>
    </rPh>
    <rPh sb="11" eb="12">
      <t>オヨ</t>
    </rPh>
    <rPh sb="13" eb="16">
      <t>ダイヒョウシャ</t>
    </rPh>
    <rPh sb="17" eb="19">
      <t>シメイ</t>
    </rPh>
    <phoneticPr fontId="2"/>
  </si>
  <si>
    <t>事業所の名称</t>
    <rPh sb="0" eb="3">
      <t>ジギョウショ</t>
    </rPh>
    <rPh sb="4" eb="6">
      <t>メイショウ</t>
    </rPh>
    <phoneticPr fontId="2"/>
  </si>
  <si>
    <t>事業所の所在地</t>
    <rPh sb="0" eb="3">
      <t>ジギョウショ</t>
    </rPh>
    <rPh sb="4" eb="7">
      <t>ショザイチ</t>
    </rPh>
    <phoneticPr fontId="2"/>
  </si>
  <si>
    <t>人</t>
    <rPh sb="0" eb="1">
      <t>ニン</t>
    </rPh>
    <phoneticPr fontId="2"/>
  </si>
  <si>
    <t>業種コード</t>
    <rPh sb="0" eb="2">
      <t>ギョウシュ</t>
    </rPh>
    <phoneticPr fontId="2"/>
  </si>
  <si>
    <t>本届出について生産技術上・営業上の秘密に係る情報の有無</t>
    <rPh sb="0" eb="1">
      <t>ホン</t>
    </rPh>
    <rPh sb="1" eb="3">
      <t>トドケデ</t>
    </rPh>
    <rPh sb="7" eb="9">
      <t>セイサン</t>
    </rPh>
    <rPh sb="9" eb="11">
      <t>ギジュツ</t>
    </rPh>
    <rPh sb="11" eb="12">
      <t>ウエ</t>
    </rPh>
    <rPh sb="13" eb="15">
      <t>エイギョウ</t>
    </rPh>
    <rPh sb="15" eb="16">
      <t>ジョウ</t>
    </rPh>
    <rPh sb="17" eb="19">
      <t>ヒミツ</t>
    </rPh>
    <rPh sb="20" eb="21">
      <t>カカ</t>
    </rPh>
    <rPh sb="22" eb="24">
      <t>ジョウホウ</t>
    </rPh>
    <rPh sb="25" eb="27">
      <t>ウム</t>
    </rPh>
    <phoneticPr fontId="2"/>
  </si>
  <si>
    <t>電話番号</t>
    <rPh sb="0" eb="2">
      <t>デンワ</t>
    </rPh>
    <rPh sb="2" eb="4">
      <t>バンゴウ</t>
    </rPh>
    <phoneticPr fontId="2"/>
  </si>
  <si>
    <t>1</t>
  </si>
  <si>
    <t>脱水・乾燥</t>
    <rPh sb="0" eb="2">
      <t>ダッスイ</t>
    </rPh>
    <rPh sb="3" eb="5">
      <t>カンソウ</t>
    </rPh>
    <phoneticPr fontId="2"/>
  </si>
  <si>
    <t>8</t>
  </si>
  <si>
    <t>15</t>
  </si>
  <si>
    <t>2</t>
  </si>
  <si>
    <t>焼却・溶融</t>
    <rPh sb="0" eb="2">
      <t>ショウキャク</t>
    </rPh>
    <rPh sb="3" eb="5">
      <t>ヨウユウ</t>
    </rPh>
    <phoneticPr fontId="2"/>
  </si>
  <si>
    <t>9</t>
  </si>
  <si>
    <t>16</t>
  </si>
  <si>
    <t>3</t>
  </si>
  <si>
    <t>油水分離</t>
    <rPh sb="0" eb="1">
      <t>ユ</t>
    </rPh>
    <rPh sb="1" eb="2">
      <t>スイ</t>
    </rPh>
    <rPh sb="2" eb="4">
      <t>ブンリ</t>
    </rPh>
    <phoneticPr fontId="2"/>
  </si>
  <si>
    <t>廃油</t>
    <phoneticPr fontId="2"/>
  </si>
  <si>
    <t>10</t>
  </si>
  <si>
    <t>動植物性残さ</t>
    <phoneticPr fontId="2"/>
  </si>
  <si>
    <t>17</t>
  </si>
  <si>
    <t>ばいじん</t>
    <phoneticPr fontId="2"/>
  </si>
  <si>
    <t>4</t>
  </si>
  <si>
    <t>中和</t>
    <rPh sb="0" eb="2">
      <t>チュウワ</t>
    </rPh>
    <phoneticPr fontId="2"/>
  </si>
  <si>
    <t>11</t>
  </si>
  <si>
    <t>18</t>
  </si>
  <si>
    <t>その他</t>
    <rPh sb="2" eb="3">
      <t>タ</t>
    </rPh>
    <phoneticPr fontId="2"/>
  </si>
  <si>
    <t>5</t>
  </si>
  <si>
    <t>破砕・圧縮</t>
    <rPh sb="0" eb="2">
      <t>ハサイ</t>
    </rPh>
    <rPh sb="3" eb="5">
      <t>アッシュク</t>
    </rPh>
    <phoneticPr fontId="2"/>
  </si>
  <si>
    <t>12</t>
  </si>
  <si>
    <t>6</t>
  </si>
  <si>
    <t>最終処分</t>
    <rPh sb="0" eb="2">
      <t>サイシュウ</t>
    </rPh>
    <rPh sb="2" eb="4">
      <t>ショブン</t>
    </rPh>
    <phoneticPr fontId="2"/>
  </si>
  <si>
    <t>13</t>
  </si>
  <si>
    <t>7</t>
  </si>
  <si>
    <t>14</t>
  </si>
  <si>
    <t>イ</t>
    <phoneticPr fontId="2"/>
  </si>
  <si>
    <t>ロ</t>
    <phoneticPr fontId="2"/>
  </si>
  <si>
    <t>ハ</t>
    <phoneticPr fontId="2"/>
  </si>
  <si>
    <t>ニ</t>
    <phoneticPr fontId="2"/>
  </si>
  <si>
    <t>イ　</t>
    <phoneticPr fontId="2"/>
  </si>
  <si>
    <t>燃え殻</t>
    <phoneticPr fontId="2"/>
  </si>
  <si>
    <t>木くず</t>
    <phoneticPr fontId="2"/>
  </si>
  <si>
    <t>鉱さい</t>
    <phoneticPr fontId="2"/>
  </si>
  <si>
    <t>汚泥</t>
    <phoneticPr fontId="2"/>
  </si>
  <si>
    <t>繊維くず</t>
    <phoneticPr fontId="2"/>
  </si>
  <si>
    <t>がれき類</t>
    <phoneticPr fontId="2"/>
  </si>
  <si>
    <t>廃酸</t>
    <phoneticPr fontId="2"/>
  </si>
  <si>
    <t>動物系固形不要物</t>
    <phoneticPr fontId="2"/>
  </si>
  <si>
    <t>廃ｱﾙｶﾘ</t>
    <phoneticPr fontId="2"/>
  </si>
  <si>
    <t>ゴムくず</t>
    <phoneticPr fontId="2"/>
  </si>
  <si>
    <t>廃ﾌﾟﾗｽﾁｯｸ類</t>
    <phoneticPr fontId="2"/>
  </si>
  <si>
    <t>金属くず</t>
    <phoneticPr fontId="2"/>
  </si>
  <si>
    <t>紙くず</t>
    <phoneticPr fontId="2"/>
  </si>
  <si>
    <t>ｶﾞﾗｽくず・ｺﾝｸﾘｰﾄ
くず・陶磁器くず</t>
    <phoneticPr fontId="2"/>
  </si>
  <si>
    <t>※</t>
    <phoneticPr fontId="2"/>
  </si>
  <si>
    <t>公共用水域の名称</t>
    <rPh sb="0" eb="3">
      <t>コウキョウヨウ</t>
    </rPh>
    <rPh sb="3" eb="5">
      <t>スイイキ</t>
    </rPh>
    <rPh sb="6" eb="8">
      <t>メイショウ</t>
    </rPh>
    <phoneticPr fontId="2"/>
  </si>
  <si>
    <t>部 署 名</t>
    <rPh sb="0" eb="1">
      <t>ブ</t>
    </rPh>
    <rPh sb="2" eb="3">
      <t>ショ</t>
    </rPh>
    <rPh sb="4" eb="5">
      <t>メイ</t>
    </rPh>
    <phoneticPr fontId="2"/>
  </si>
  <si>
    <t>〒</t>
    <phoneticPr fontId="2"/>
  </si>
  <si>
    <t>のとおり</t>
    <phoneticPr fontId="2"/>
  </si>
  <si>
    <t>(秘密とする内容を記載した書類を添付してください。)</t>
    <phoneticPr fontId="2"/>
  </si>
  <si>
    <t>医療業</t>
    <rPh sb="0" eb="2">
      <t>イリョウ</t>
    </rPh>
    <rPh sb="2" eb="3">
      <t>ギョウ</t>
    </rPh>
    <phoneticPr fontId="2"/>
  </si>
  <si>
    <t>二十三</t>
    <rPh sb="0" eb="3">
      <t>ニジュウサン</t>
    </rPh>
    <phoneticPr fontId="2"/>
  </si>
  <si>
    <t>二十四</t>
    <rPh sb="0" eb="3">
      <t>ニジュウヨン</t>
    </rPh>
    <phoneticPr fontId="2"/>
  </si>
  <si>
    <t>8800</t>
    <phoneticPr fontId="2"/>
  </si>
  <si>
    <t>排出量（ｋｇ）</t>
    <rPh sb="0" eb="2">
      <t>ハイシュツ</t>
    </rPh>
    <rPh sb="2" eb="3">
      <t>リョウ</t>
    </rPh>
    <phoneticPr fontId="2"/>
  </si>
  <si>
    <t>移動量（ｋｇ）</t>
    <rPh sb="0" eb="2">
      <t>イドウ</t>
    </rPh>
    <rPh sb="2" eb="3">
      <t>リョウ</t>
    </rPh>
    <phoneticPr fontId="2"/>
  </si>
  <si>
    <t>取扱量（ｋｇ）</t>
    <rPh sb="0" eb="2">
      <t>トリアツカイ</t>
    </rPh>
    <rPh sb="2" eb="3">
      <t>リョウ</t>
    </rPh>
    <phoneticPr fontId="2"/>
  </si>
  <si>
    <t>溶媒</t>
    <rPh sb="0" eb="2">
      <t>ヨウバイ</t>
    </rPh>
    <phoneticPr fontId="2"/>
  </si>
  <si>
    <t>原材料</t>
    <rPh sb="0" eb="3">
      <t>ゲンザイリョウ</t>
    </rPh>
    <phoneticPr fontId="2"/>
  </si>
  <si>
    <t>洗浄用</t>
    <rPh sb="0" eb="2">
      <t>センジョウ</t>
    </rPh>
    <rPh sb="2" eb="3">
      <t>ヨウ</t>
    </rPh>
    <phoneticPr fontId="2"/>
  </si>
  <si>
    <t>燃料</t>
    <rPh sb="0" eb="2">
      <t>ネンリョウ</t>
    </rPh>
    <phoneticPr fontId="2"/>
  </si>
  <si>
    <t>事業者の名称</t>
    <rPh sb="0" eb="3">
      <t>ジギョウシャ</t>
    </rPh>
    <rPh sb="4" eb="6">
      <t>メイショウ</t>
    </rPh>
    <phoneticPr fontId="2"/>
  </si>
  <si>
    <t>前回の届出における事業者の名称</t>
    <rPh sb="0" eb="2">
      <t>ゼンカイ</t>
    </rPh>
    <rPh sb="3" eb="5">
      <t>トドケデ</t>
    </rPh>
    <rPh sb="9" eb="12">
      <t>ジギョウシャ</t>
    </rPh>
    <rPh sb="13" eb="15">
      <t>メイショウ</t>
    </rPh>
    <phoneticPr fontId="2"/>
  </si>
  <si>
    <t>前回の届出における事業所の名称</t>
    <rPh sb="0" eb="2">
      <t>ゼンカイ</t>
    </rPh>
    <rPh sb="3" eb="5">
      <t>トドケデ</t>
    </rPh>
    <rPh sb="9" eb="12">
      <t>ジギョウショ</t>
    </rPh>
    <rPh sb="13" eb="15">
      <t>メイショウ</t>
    </rPh>
    <phoneticPr fontId="2"/>
  </si>
  <si>
    <t>：無</t>
    <rPh sb="1" eb="2">
      <t>ム</t>
    </rPh>
    <phoneticPr fontId="2"/>
  </si>
  <si>
    <t>製品</t>
    <rPh sb="0" eb="2">
      <t>セイヒン</t>
    </rPh>
    <phoneticPr fontId="2"/>
  </si>
  <si>
    <t>臭素</t>
  </si>
  <si>
    <t>アントラセン</t>
  </si>
  <si>
    <t>エチレングリコールモノブチルエーテル</t>
  </si>
  <si>
    <t>酢酸ブチル</t>
  </si>
  <si>
    <t>三塩化リン</t>
  </si>
  <si>
    <t>シクロヘキサノン</t>
  </si>
  <si>
    <t>ジアニシジン</t>
  </si>
  <si>
    <t>4,4'-ジアミノジフェニルエーテル</t>
  </si>
  <si>
    <t>1,5-ジニトロナフタレン</t>
  </si>
  <si>
    <t>1,8-ジニトロナフタレン</t>
  </si>
  <si>
    <t>2,4-ジメチルアニリン</t>
  </si>
  <si>
    <t>チオセミカルバジド</t>
  </si>
  <si>
    <t>トリエタノールアミン</t>
  </si>
  <si>
    <t>ナフタレン</t>
  </si>
  <si>
    <t>1-ナフチルアミン</t>
  </si>
  <si>
    <t>パラ―ニトロトルエン</t>
  </si>
  <si>
    <t>フルフリルアルコール</t>
  </si>
  <si>
    <t>1-ブタノール</t>
  </si>
  <si>
    <t>淀川</t>
  </si>
  <si>
    <t>船橋川</t>
  </si>
  <si>
    <t>利根川</t>
  </si>
  <si>
    <t>穂谷川</t>
  </si>
  <si>
    <t>檜尾川</t>
  </si>
  <si>
    <t>天野川</t>
  </si>
  <si>
    <t>安居川</t>
  </si>
  <si>
    <t>番田井路</t>
  </si>
  <si>
    <t>安威川</t>
  </si>
  <si>
    <t>山田川</t>
  </si>
  <si>
    <t>正雀川</t>
  </si>
  <si>
    <t>茨木川</t>
  </si>
  <si>
    <t>勝尾寺川</t>
  </si>
  <si>
    <t>猪名川</t>
  </si>
  <si>
    <t>備考</t>
    <rPh sb="0" eb="2">
      <t>ビコウ</t>
    </rPh>
    <phoneticPr fontId="2"/>
  </si>
  <si>
    <t>別紙１　表番号１～</t>
    <rPh sb="0" eb="2">
      <t>ベッシ</t>
    </rPh>
    <rPh sb="4" eb="5">
      <t>ヒョウ</t>
    </rPh>
    <rPh sb="5" eb="7">
      <t>バンゴウ</t>
    </rPh>
    <phoneticPr fontId="2"/>
  </si>
  <si>
    <t>別紙２　表番号１～</t>
    <rPh sb="0" eb="2">
      <t>ベッシ</t>
    </rPh>
    <rPh sb="4" eb="5">
      <t>ヒョウ</t>
    </rPh>
    <rPh sb="5" eb="7">
      <t>バンゴウ</t>
    </rPh>
    <phoneticPr fontId="2"/>
  </si>
  <si>
    <t>表番号</t>
    <rPh sb="0" eb="1">
      <t>ヒョウ</t>
    </rPh>
    <rPh sb="1" eb="3">
      <t>バンゴウ</t>
    </rPh>
    <phoneticPr fontId="2"/>
  </si>
  <si>
    <t>　大阪府生活環境の保全等に関する条例第８１条の２６第２項の規定により、第一種管理化学物質の排出量等</t>
    <rPh sb="1" eb="4">
      <t>オオサカフ</t>
    </rPh>
    <rPh sb="4" eb="6">
      <t>セイカツ</t>
    </rPh>
    <rPh sb="6" eb="8">
      <t>カンキョウ</t>
    </rPh>
    <rPh sb="9" eb="11">
      <t>ホゼン</t>
    </rPh>
    <rPh sb="11" eb="12">
      <t>トウ</t>
    </rPh>
    <rPh sb="13" eb="14">
      <t>カン</t>
    </rPh>
    <rPh sb="16" eb="18">
      <t>ジョウレイ</t>
    </rPh>
    <rPh sb="18" eb="19">
      <t>ダイ</t>
    </rPh>
    <rPh sb="21" eb="22">
      <t>ジョウ</t>
    </rPh>
    <rPh sb="25" eb="26">
      <t>ダイ</t>
    </rPh>
    <rPh sb="27" eb="28">
      <t>コウ</t>
    </rPh>
    <rPh sb="29" eb="31">
      <t>キテイ</t>
    </rPh>
    <rPh sb="35" eb="36">
      <t>ダイ</t>
    </rPh>
    <rPh sb="36" eb="37">
      <t>イチ</t>
    </rPh>
    <rPh sb="37" eb="38">
      <t>シュ</t>
    </rPh>
    <rPh sb="38" eb="40">
      <t>カンリ</t>
    </rPh>
    <rPh sb="40" eb="42">
      <t>カガク</t>
    </rPh>
    <rPh sb="42" eb="44">
      <t>ブッシツ</t>
    </rPh>
    <rPh sb="45" eb="47">
      <t>ハイシュツ</t>
    </rPh>
    <rPh sb="47" eb="48">
      <t>リョウ</t>
    </rPh>
    <rPh sb="48" eb="49">
      <t>トウ</t>
    </rPh>
    <phoneticPr fontId="2"/>
  </si>
  <si>
    <t>について、次のとおり届け出ます。</t>
    <rPh sb="5" eb="6">
      <t>ツギ</t>
    </rPh>
    <rPh sb="10" eb="11">
      <t>トド</t>
    </rPh>
    <rPh sb="12" eb="13">
      <t>デ</t>
    </rPh>
    <phoneticPr fontId="2"/>
  </si>
  <si>
    <t>事業者が常時使用する従業員の数</t>
    <rPh sb="0" eb="3">
      <t>ジギョウシャ</t>
    </rPh>
    <rPh sb="4" eb="6">
      <t>ジョウジ</t>
    </rPh>
    <rPh sb="6" eb="8">
      <t>シヨウ</t>
    </rPh>
    <rPh sb="10" eb="13">
      <t>ジュウギョウイン</t>
    </rPh>
    <rPh sb="14" eb="15">
      <t>カズ</t>
    </rPh>
    <phoneticPr fontId="2"/>
  </si>
  <si>
    <t>事業所において常時使用される従業員の数</t>
    <rPh sb="0" eb="3">
      <t>ジギョウショ</t>
    </rPh>
    <rPh sb="7" eb="9">
      <t>ジョウジ</t>
    </rPh>
    <rPh sb="9" eb="11">
      <t>シヨウ</t>
    </rPh>
    <rPh sb="14" eb="17">
      <t>ジュウギョウイン</t>
    </rPh>
    <rPh sb="18" eb="19">
      <t>カズ</t>
    </rPh>
    <phoneticPr fontId="2"/>
  </si>
  <si>
    <t>：有</t>
    <rPh sb="1" eb="2">
      <t>アリ</t>
    </rPh>
    <phoneticPr fontId="2"/>
  </si>
  <si>
    <t>届出をする事業所数の変動に関する
事項</t>
    <rPh sb="0" eb="2">
      <t>トドケデ</t>
    </rPh>
    <rPh sb="5" eb="8">
      <t>ジギョウショ</t>
    </rPh>
    <rPh sb="8" eb="9">
      <t>スウ</t>
    </rPh>
    <rPh sb="10" eb="12">
      <t>ヘンドウ</t>
    </rPh>
    <rPh sb="13" eb="14">
      <t>カン</t>
    </rPh>
    <rPh sb="17" eb="19">
      <t>ジコウ</t>
    </rPh>
    <phoneticPr fontId="2"/>
  </si>
  <si>
    <t>氏　名</t>
    <rPh sb="0" eb="1">
      <t>シ</t>
    </rPh>
    <rPh sb="2" eb="3">
      <t>メイ</t>
    </rPh>
    <phoneticPr fontId="2"/>
  </si>
  <si>
    <t>（ふりがな）</t>
    <phoneticPr fontId="2"/>
  </si>
  <si>
    <t>別紙１</t>
    <rPh sb="0" eb="2">
      <t>ベッシ</t>
    </rPh>
    <phoneticPr fontId="2"/>
  </si>
  <si>
    <t>イ　製造</t>
    <rPh sb="2" eb="4">
      <t>セイゾウ</t>
    </rPh>
    <phoneticPr fontId="2"/>
  </si>
  <si>
    <t>ロ　使用</t>
    <rPh sb="2" eb="4">
      <t>シヨウ</t>
    </rPh>
    <phoneticPr fontId="2"/>
  </si>
  <si>
    <t>第一種管理化学物質の名称</t>
    <rPh sb="0" eb="1">
      <t>ダイ</t>
    </rPh>
    <rPh sb="1" eb="2">
      <t>イチ</t>
    </rPh>
    <rPh sb="2" eb="3">
      <t>シュ</t>
    </rPh>
    <rPh sb="3" eb="5">
      <t>カンリ</t>
    </rPh>
    <rPh sb="5" eb="7">
      <t>カガク</t>
    </rPh>
    <rPh sb="7" eb="9">
      <t>ブッシツ</t>
    </rPh>
    <rPh sb="10" eb="12">
      <t>メイショウ</t>
    </rPh>
    <phoneticPr fontId="2"/>
  </si>
  <si>
    <t>排出先の河川、湖沼、海域等の名前</t>
    <rPh sb="0" eb="2">
      <t>ハイシュツ</t>
    </rPh>
    <rPh sb="2" eb="3">
      <t>サキ</t>
    </rPh>
    <rPh sb="4" eb="6">
      <t>カセン</t>
    </rPh>
    <rPh sb="7" eb="9">
      <t>コショウ</t>
    </rPh>
    <rPh sb="10" eb="12">
      <t>カイイキ</t>
    </rPh>
    <rPh sb="12" eb="13">
      <t>トウ</t>
    </rPh>
    <rPh sb="14" eb="16">
      <t>ナマエ</t>
    </rPh>
    <phoneticPr fontId="2"/>
  </si>
  <si>
    <t>ウレタン</t>
    <phoneticPr fontId="2"/>
  </si>
  <si>
    <t>ギ酸</t>
    <phoneticPr fontId="2"/>
  </si>
  <si>
    <t>クロロプレン</t>
    <phoneticPr fontId="2"/>
  </si>
  <si>
    <t>2-ナフトール</t>
    <phoneticPr fontId="2"/>
  </si>
  <si>
    <t>イソホロン</t>
    <phoneticPr fontId="2"/>
  </si>
  <si>
    <t>別紙２</t>
    <rPh sb="0" eb="2">
      <t>ベッシ</t>
    </rPh>
    <phoneticPr fontId="2"/>
  </si>
  <si>
    <t>取　　　扱　　　量　（ｋｇ）</t>
    <rPh sb="0" eb="1">
      <t>トリ</t>
    </rPh>
    <rPh sb="4" eb="5">
      <t>アツカイ</t>
    </rPh>
    <rPh sb="8" eb="9">
      <t>リョウ</t>
    </rPh>
    <phoneticPr fontId="2"/>
  </si>
  <si>
    <t>第一種管理化学物質の号番号</t>
    <rPh sb="0" eb="1">
      <t>ダイ</t>
    </rPh>
    <rPh sb="1" eb="2">
      <t>イチ</t>
    </rPh>
    <rPh sb="2" eb="3">
      <t>シュ</t>
    </rPh>
    <rPh sb="3" eb="5">
      <t>カンリ</t>
    </rPh>
    <rPh sb="5" eb="7">
      <t>カガク</t>
    </rPh>
    <rPh sb="7" eb="9">
      <t>ブッシツ</t>
    </rPh>
    <rPh sb="10" eb="11">
      <t>ゴウ</t>
    </rPh>
    <rPh sb="11" eb="13">
      <t>バンゴウ</t>
    </rPh>
    <phoneticPr fontId="2"/>
  </si>
  <si>
    <t>第一種管理化学物質（第一種指定化学物質を除く。）の排出量、移動量及び
取扱量</t>
    <rPh sb="0" eb="1">
      <t>ダイ</t>
    </rPh>
    <rPh sb="1" eb="3">
      <t>イッシュ</t>
    </rPh>
    <rPh sb="3" eb="5">
      <t>カンリ</t>
    </rPh>
    <rPh sb="5" eb="7">
      <t>カガク</t>
    </rPh>
    <rPh sb="7" eb="9">
      <t>ブッシツ</t>
    </rPh>
    <rPh sb="10" eb="11">
      <t>ダイ</t>
    </rPh>
    <rPh sb="11" eb="13">
      <t>イッシュ</t>
    </rPh>
    <rPh sb="13" eb="15">
      <t>シテイ</t>
    </rPh>
    <rPh sb="15" eb="17">
      <t>カガク</t>
    </rPh>
    <rPh sb="17" eb="19">
      <t>ブッシツ</t>
    </rPh>
    <rPh sb="20" eb="21">
      <t>ノゾ</t>
    </rPh>
    <rPh sb="25" eb="27">
      <t>ハイシュツ</t>
    </rPh>
    <rPh sb="27" eb="28">
      <t>リョウ</t>
    </rPh>
    <rPh sb="29" eb="31">
      <t>イドウ</t>
    </rPh>
    <rPh sb="31" eb="32">
      <t>リョウ</t>
    </rPh>
    <rPh sb="32" eb="33">
      <t>オヨ</t>
    </rPh>
    <rPh sb="35" eb="37">
      <t>トリアツカイ</t>
    </rPh>
    <rPh sb="37" eb="38">
      <t>リョウ</t>
    </rPh>
    <phoneticPr fontId="2"/>
  </si>
  <si>
    <t>第一種管理化学物質（第一種指定化学物質に限る。）の取扱量</t>
    <rPh sb="0" eb="1">
      <t>ダイ</t>
    </rPh>
    <rPh sb="1" eb="3">
      <t>イッシュ</t>
    </rPh>
    <rPh sb="3" eb="5">
      <t>カンリ</t>
    </rPh>
    <rPh sb="5" eb="7">
      <t>カガク</t>
    </rPh>
    <rPh sb="7" eb="9">
      <t>ブッシツ</t>
    </rPh>
    <rPh sb="10" eb="11">
      <t>ダイ</t>
    </rPh>
    <rPh sb="11" eb="13">
      <t>イッシュ</t>
    </rPh>
    <rPh sb="13" eb="15">
      <t>シテイ</t>
    </rPh>
    <rPh sb="15" eb="17">
      <t>カガク</t>
    </rPh>
    <rPh sb="17" eb="19">
      <t>ブッシツ</t>
    </rPh>
    <rPh sb="20" eb="21">
      <t>カギ</t>
    </rPh>
    <rPh sb="25" eb="27">
      <t>トリアツカイ</t>
    </rPh>
    <rPh sb="27" eb="28">
      <t>リョウ</t>
    </rPh>
    <phoneticPr fontId="2"/>
  </si>
  <si>
    <t>第一種管理化学物質（第一種指定化学物質を除く。）の排出量、移動量及び取扱量</t>
    <rPh sb="0" eb="2">
      <t>ダイイチ</t>
    </rPh>
    <rPh sb="2" eb="3">
      <t>シュ</t>
    </rPh>
    <rPh sb="3" eb="5">
      <t>カンリ</t>
    </rPh>
    <rPh sb="5" eb="7">
      <t>カガク</t>
    </rPh>
    <rPh sb="7" eb="9">
      <t>ブッシツ</t>
    </rPh>
    <rPh sb="10" eb="12">
      <t>ダイイチ</t>
    </rPh>
    <rPh sb="12" eb="13">
      <t>シュ</t>
    </rPh>
    <rPh sb="13" eb="15">
      <t>シテイ</t>
    </rPh>
    <rPh sb="15" eb="17">
      <t>カガク</t>
    </rPh>
    <rPh sb="17" eb="19">
      <t>ブッシツ</t>
    </rPh>
    <rPh sb="20" eb="21">
      <t>ノゾ</t>
    </rPh>
    <rPh sb="25" eb="27">
      <t>ハイシュツ</t>
    </rPh>
    <rPh sb="27" eb="28">
      <t>リョウ</t>
    </rPh>
    <rPh sb="29" eb="31">
      <t>イドウ</t>
    </rPh>
    <rPh sb="31" eb="32">
      <t>リョウ</t>
    </rPh>
    <rPh sb="32" eb="33">
      <t>オヨ</t>
    </rPh>
    <rPh sb="34" eb="36">
      <t>トリアツカイ</t>
    </rPh>
    <rPh sb="36" eb="37">
      <t>リョウ</t>
    </rPh>
    <phoneticPr fontId="2"/>
  </si>
  <si>
    <t>第一種管理化学物質（第一種指定化学物質に限る。）の取扱量</t>
    <rPh sb="0" eb="2">
      <t>ダイイチ</t>
    </rPh>
    <rPh sb="2" eb="3">
      <t>シュ</t>
    </rPh>
    <rPh sb="3" eb="5">
      <t>カンリ</t>
    </rPh>
    <rPh sb="5" eb="7">
      <t>カガク</t>
    </rPh>
    <rPh sb="7" eb="9">
      <t>ブッシツ</t>
    </rPh>
    <rPh sb="10" eb="12">
      <t>ダイイチ</t>
    </rPh>
    <rPh sb="12" eb="13">
      <t>シュ</t>
    </rPh>
    <rPh sb="13" eb="15">
      <t>シテイ</t>
    </rPh>
    <rPh sb="15" eb="17">
      <t>カガク</t>
    </rPh>
    <rPh sb="17" eb="19">
      <t>ブッシツ</t>
    </rPh>
    <rPh sb="20" eb="21">
      <t>カギ</t>
    </rPh>
    <rPh sb="25" eb="27">
      <t>トリアツカイ</t>
    </rPh>
    <rPh sb="27" eb="28">
      <t>リョウ</t>
    </rPh>
    <phoneticPr fontId="2"/>
  </si>
  <si>
    <t>排　出　量　及　び　移　動　量　の　増　減　に　関　す　る　事　項</t>
    <rPh sb="0" eb="1">
      <t>ハイ</t>
    </rPh>
    <rPh sb="2" eb="3">
      <t>デ</t>
    </rPh>
    <rPh sb="4" eb="5">
      <t>リョウ</t>
    </rPh>
    <rPh sb="6" eb="7">
      <t>オヨ</t>
    </rPh>
    <rPh sb="10" eb="11">
      <t>ウツリ</t>
    </rPh>
    <rPh sb="12" eb="13">
      <t>ドウ</t>
    </rPh>
    <rPh sb="14" eb="15">
      <t>リョウ</t>
    </rPh>
    <rPh sb="18" eb="19">
      <t>ゾウ</t>
    </rPh>
    <rPh sb="20" eb="21">
      <t>ゲン</t>
    </rPh>
    <rPh sb="24" eb="25">
      <t>カン</t>
    </rPh>
    <rPh sb="30" eb="31">
      <t>コト</t>
    </rPh>
    <rPh sb="32" eb="33">
      <t>コウ</t>
    </rPh>
    <phoneticPr fontId="2"/>
  </si>
  <si>
    <t>事業所において行われる事業が属する業種
（うち主たるもの）</t>
    <rPh sb="0" eb="3">
      <t>ジギョウショ</t>
    </rPh>
    <rPh sb="7" eb="8">
      <t>オコナ</t>
    </rPh>
    <rPh sb="11" eb="13">
      <t>ジギョウ</t>
    </rPh>
    <rPh sb="14" eb="15">
      <t>ゾク</t>
    </rPh>
    <rPh sb="17" eb="19">
      <t>ギョウシュ</t>
    </rPh>
    <rPh sb="23" eb="24">
      <t>シュ</t>
    </rPh>
    <phoneticPr fontId="2"/>
  </si>
  <si>
    <t>イ</t>
    <phoneticPr fontId="2"/>
  </si>
  <si>
    <t>大気への排出</t>
    <rPh sb="0" eb="2">
      <t>タイキ</t>
    </rPh>
    <rPh sb="4" eb="6">
      <t>ハイシュツ</t>
    </rPh>
    <phoneticPr fontId="2"/>
  </si>
  <si>
    <t>ロ</t>
    <phoneticPr fontId="2"/>
  </si>
  <si>
    <t>ハ</t>
    <phoneticPr fontId="2"/>
  </si>
  <si>
    <t>当該事業所における土壌への排出
（ニ以外）</t>
    <rPh sb="0" eb="2">
      <t>トウガイ</t>
    </rPh>
    <rPh sb="2" eb="4">
      <t>ジギョウ</t>
    </rPh>
    <rPh sb="4" eb="5">
      <t>ショ</t>
    </rPh>
    <rPh sb="9" eb="10">
      <t>ツチ</t>
    </rPh>
    <rPh sb="10" eb="11">
      <t>ユズル</t>
    </rPh>
    <rPh sb="13" eb="14">
      <t>ハイ</t>
    </rPh>
    <rPh sb="14" eb="15">
      <t>デ</t>
    </rPh>
    <rPh sb="18" eb="20">
      <t>イガイ</t>
    </rPh>
    <phoneticPr fontId="2"/>
  </si>
  <si>
    <t>ニ</t>
    <phoneticPr fontId="2"/>
  </si>
  <si>
    <t>当該事業所における埋立処分</t>
    <rPh sb="0" eb="2">
      <t>トウガイ</t>
    </rPh>
    <rPh sb="2" eb="4">
      <t>ジギョウ</t>
    </rPh>
    <rPh sb="4" eb="5">
      <t>ショ</t>
    </rPh>
    <rPh sb="9" eb="10">
      <t>マイ</t>
    </rPh>
    <rPh sb="10" eb="11">
      <t>リツ</t>
    </rPh>
    <rPh sb="11" eb="13">
      <t>ショブン</t>
    </rPh>
    <phoneticPr fontId="2"/>
  </si>
  <si>
    <t>下水道への移動</t>
    <rPh sb="0" eb="3">
      <t>ゲスイドウ</t>
    </rPh>
    <rPh sb="5" eb="7">
      <t>イドウ</t>
    </rPh>
    <phoneticPr fontId="2"/>
  </si>
  <si>
    <t>イ　</t>
    <phoneticPr fontId="2"/>
  </si>
  <si>
    <t>製造</t>
    <rPh sb="0" eb="2">
      <t>セイゾウ</t>
    </rPh>
    <phoneticPr fontId="2"/>
  </si>
  <si>
    <t>使用</t>
    <rPh sb="0" eb="2">
      <t>シヨウ</t>
    </rPh>
    <phoneticPr fontId="2"/>
  </si>
  <si>
    <t>その他（イ、ロ以外）</t>
    <rPh sb="2" eb="3">
      <t>タ</t>
    </rPh>
    <rPh sb="7" eb="9">
      <t>イガイ</t>
    </rPh>
    <phoneticPr fontId="2"/>
  </si>
  <si>
    <t>ハ　その他
（イ、ロ以外）</t>
    <rPh sb="4" eb="5">
      <t>タ</t>
    </rPh>
    <rPh sb="10" eb="12">
      <t>イガイ</t>
    </rPh>
    <phoneticPr fontId="2"/>
  </si>
  <si>
    <t>※</t>
    <phoneticPr fontId="2"/>
  </si>
  <si>
    <t>※　受付欄</t>
    <rPh sb="2" eb="4">
      <t>ウケツケ</t>
    </rPh>
    <rPh sb="4" eb="5">
      <t>ラン</t>
    </rPh>
    <phoneticPr fontId="2"/>
  </si>
  <si>
    <t>２　移動量のうち、ロは、廃棄物としての移動量を記載すること。</t>
    <rPh sb="2" eb="4">
      <t>イドウ</t>
    </rPh>
    <rPh sb="4" eb="5">
      <t>リョウ</t>
    </rPh>
    <rPh sb="12" eb="15">
      <t>ハイキブツ</t>
    </rPh>
    <rPh sb="19" eb="21">
      <t>イドウ</t>
    </rPh>
    <rPh sb="21" eb="22">
      <t>リョウ</t>
    </rPh>
    <rPh sb="23" eb="25">
      <t>キサイ</t>
    </rPh>
    <phoneticPr fontId="2"/>
  </si>
  <si>
    <t>様式第23号の16（第50条の15関係）</t>
    <rPh sb="0" eb="2">
      <t>ヨウシキ</t>
    </rPh>
    <rPh sb="2" eb="3">
      <t>ダイ</t>
    </rPh>
    <rPh sb="5" eb="6">
      <t>ゴウ</t>
    </rPh>
    <rPh sb="10" eb="11">
      <t>ダイ</t>
    </rPh>
    <rPh sb="13" eb="14">
      <t>ジョウ</t>
    </rPh>
    <rPh sb="17" eb="19">
      <t>カンケイ</t>
    </rPh>
    <phoneticPr fontId="2"/>
  </si>
  <si>
    <t>主な用途</t>
    <rPh sb="0" eb="1">
      <t>オモ</t>
    </rPh>
    <rPh sb="2" eb="4">
      <t>ヨウト</t>
    </rPh>
    <phoneticPr fontId="2"/>
  </si>
  <si>
    <t>備考　　※印の欄には、記載しないこと。</t>
    <rPh sb="0" eb="2">
      <t>ビコウ</t>
    </rPh>
    <rPh sb="5" eb="6">
      <t>イン</t>
    </rPh>
    <rPh sb="7" eb="8">
      <t>ラン</t>
    </rPh>
    <rPh sb="11" eb="13">
      <t>キサイ</t>
    </rPh>
    <phoneticPr fontId="2"/>
  </si>
  <si>
    <t>４　※印の欄には、記載しないこと。</t>
    <rPh sb="3" eb="4">
      <t>イン</t>
    </rPh>
    <rPh sb="5" eb="6">
      <t>ラン</t>
    </rPh>
    <rPh sb="9" eb="11">
      <t>キサイ</t>
    </rPh>
    <phoneticPr fontId="2"/>
  </si>
  <si>
    <t>　　　３　※印の欄には、記載しないこと。</t>
    <rPh sb="6" eb="7">
      <t>イン</t>
    </rPh>
    <rPh sb="8" eb="9">
      <t>ラン</t>
    </rPh>
    <rPh sb="12" eb="14">
      <t>キサイ</t>
    </rPh>
    <phoneticPr fontId="2"/>
  </si>
  <si>
    <t>３　排出量、移動量及び取扱量の有効数字は、２桁とすること。ただし、排出量又は移動量が１キログラム未満の場合は、小数第２位以下を四捨五入すること。</t>
    <rPh sb="2" eb="4">
      <t>ハイシュツ</t>
    </rPh>
    <rPh sb="4" eb="5">
      <t>リョウ</t>
    </rPh>
    <rPh sb="6" eb="8">
      <t>イドウ</t>
    </rPh>
    <rPh sb="8" eb="9">
      <t>リョウ</t>
    </rPh>
    <rPh sb="9" eb="10">
      <t>オヨ</t>
    </rPh>
    <rPh sb="11" eb="13">
      <t>トリアツカイ</t>
    </rPh>
    <rPh sb="13" eb="14">
      <t>リョウ</t>
    </rPh>
    <rPh sb="15" eb="17">
      <t>ユウコウ</t>
    </rPh>
    <rPh sb="17" eb="19">
      <t>スウジ</t>
    </rPh>
    <rPh sb="22" eb="23">
      <t>ケタ</t>
    </rPh>
    <rPh sb="33" eb="35">
      <t>ハイシュツ</t>
    </rPh>
    <rPh sb="35" eb="36">
      <t>リョウ</t>
    </rPh>
    <rPh sb="36" eb="37">
      <t>マタ</t>
    </rPh>
    <rPh sb="38" eb="40">
      <t>イドウ</t>
    </rPh>
    <rPh sb="40" eb="41">
      <t>リョウ</t>
    </rPh>
    <rPh sb="48" eb="50">
      <t>ミマン</t>
    </rPh>
    <rPh sb="51" eb="53">
      <t>バアイ</t>
    </rPh>
    <rPh sb="55" eb="57">
      <t>ショウスウ</t>
    </rPh>
    <rPh sb="57" eb="58">
      <t>ダイ</t>
    </rPh>
    <rPh sb="59" eb="60">
      <t>イ</t>
    </rPh>
    <rPh sb="60" eb="62">
      <t>イカ</t>
    </rPh>
    <rPh sb="63" eb="67">
      <t>シシャゴニュウ</t>
    </rPh>
    <phoneticPr fontId="2"/>
  </si>
  <si>
    <t>　　　２　取扱量の有効数字は２桁とすること。</t>
    <rPh sb="5" eb="7">
      <t>トリアツカイ</t>
    </rPh>
    <rPh sb="7" eb="8">
      <t>リョウ</t>
    </rPh>
    <rPh sb="9" eb="11">
      <t>ユウコウ</t>
    </rPh>
    <rPh sb="11" eb="13">
      <t>スウジ</t>
    </rPh>
    <rPh sb="15" eb="16">
      <t>ケタ</t>
    </rPh>
    <phoneticPr fontId="2"/>
  </si>
  <si>
    <t>電子ﾒｰﾙｱﾄﾞﾚｽ</t>
    <rPh sb="0" eb="2">
      <t>デンシ</t>
    </rPh>
    <phoneticPr fontId="2"/>
  </si>
  <si>
    <t>当該第一種管理化学物質を含む廃棄物の処理方法又は種類</t>
    <rPh sb="0" eb="2">
      <t>トウガイ</t>
    </rPh>
    <rPh sb="2" eb="5">
      <t>ダイイッシュ</t>
    </rPh>
    <rPh sb="5" eb="7">
      <t>カンリ</t>
    </rPh>
    <rPh sb="7" eb="9">
      <t>カガク</t>
    </rPh>
    <rPh sb="9" eb="11">
      <t>ブッシツ</t>
    </rPh>
    <rPh sb="12" eb="13">
      <t>フク</t>
    </rPh>
    <rPh sb="14" eb="17">
      <t>ハイキブツ</t>
    </rPh>
    <rPh sb="18" eb="20">
      <t>ショリ</t>
    </rPh>
    <rPh sb="20" eb="22">
      <t>ホウホウ</t>
    </rPh>
    <rPh sb="22" eb="23">
      <t>マタ</t>
    </rPh>
    <rPh sb="24" eb="26">
      <t>シュルイ</t>
    </rPh>
    <phoneticPr fontId="2"/>
  </si>
  <si>
    <t xml:space="preserve"> </t>
    <phoneticPr fontId="2"/>
  </si>
  <si>
    <t>処理方法</t>
    <rPh sb="0" eb="2">
      <t>ショリ</t>
    </rPh>
    <rPh sb="2" eb="4">
      <t>ホウホウ</t>
    </rPh>
    <phoneticPr fontId="2"/>
  </si>
  <si>
    <t>番号</t>
    <rPh sb="0" eb="2">
      <t>バンゴウ</t>
    </rPh>
    <phoneticPr fontId="2"/>
  </si>
  <si>
    <t>方法</t>
    <rPh sb="0" eb="2">
      <t>ホウホウ</t>
    </rPh>
    <phoneticPr fontId="2"/>
  </si>
  <si>
    <t>燃え殻</t>
    <rPh sb="0" eb="1">
      <t>モ</t>
    </rPh>
    <rPh sb="2" eb="3">
      <t>ガラ</t>
    </rPh>
    <phoneticPr fontId="2"/>
  </si>
  <si>
    <t>汚泥</t>
    <rPh sb="0" eb="2">
      <t>オデイ</t>
    </rPh>
    <phoneticPr fontId="2"/>
  </si>
  <si>
    <t>廃油</t>
    <rPh sb="0" eb="2">
      <t>ハイユ</t>
    </rPh>
    <phoneticPr fontId="2"/>
  </si>
  <si>
    <t>廃酸</t>
    <rPh sb="0" eb="1">
      <t>ハイ</t>
    </rPh>
    <rPh sb="1" eb="2">
      <t>サン</t>
    </rPh>
    <phoneticPr fontId="2"/>
  </si>
  <si>
    <t>廃ｱﾙｶﾘ</t>
    <rPh sb="0" eb="1">
      <t>ハイ</t>
    </rPh>
    <phoneticPr fontId="2"/>
  </si>
  <si>
    <t>廃ﾌﾟﾗｽﾁｯｸ類</t>
    <rPh sb="0" eb="1">
      <t>ハイ</t>
    </rPh>
    <rPh sb="8" eb="9">
      <t>ルイ</t>
    </rPh>
    <phoneticPr fontId="2"/>
  </si>
  <si>
    <t>紙くず</t>
    <rPh sb="0" eb="1">
      <t>カミ</t>
    </rPh>
    <phoneticPr fontId="2"/>
  </si>
  <si>
    <t>木くず</t>
    <rPh sb="0" eb="1">
      <t>キ</t>
    </rPh>
    <phoneticPr fontId="2"/>
  </si>
  <si>
    <t>繊維くず</t>
    <rPh sb="0" eb="2">
      <t>センイ</t>
    </rPh>
    <phoneticPr fontId="2"/>
  </si>
  <si>
    <t>動植物性残さ</t>
    <rPh sb="0" eb="3">
      <t>ドウショクブツ</t>
    </rPh>
    <rPh sb="3" eb="4">
      <t>セイ</t>
    </rPh>
    <rPh sb="4" eb="5">
      <t>ザン</t>
    </rPh>
    <phoneticPr fontId="2"/>
  </si>
  <si>
    <t>動物系固形不要物</t>
    <rPh sb="0" eb="2">
      <t>ドウブツ</t>
    </rPh>
    <rPh sb="2" eb="3">
      <t>ケイ</t>
    </rPh>
    <rPh sb="3" eb="5">
      <t>コケイ</t>
    </rPh>
    <rPh sb="5" eb="7">
      <t>フヨウ</t>
    </rPh>
    <rPh sb="7" eb="8">
      <t>ブツ</t>
    </rPh>
    <phoneticPr fontId="2"/>
  </si>
  <si>
    <t>ゴムくず</t>
    <phoneticPr fontId="2"/>
  </si>
  <si>
    <t>金属くず</t>
    <rPh sb="0" eb="2">
      <t>キンゾク</t>
    </rPh>
    <phoneticPr fontId="2"/>
  </si>
  <si>
    <t>ｶﾞﾗｽくず・ｺﾝｸﾘｰﾄくず・陶磁器くず</t>
    <rPh sb="16" eb="19">
      <t>トウジキ</t>
    </rPh>
    <phoneticPr fontId="2"/>
  </si>
  <si>
    <t>鉱さい</t>
    <rPh sb="0" eb="1">
      <t>コウ</t>
    </rPh>
    <phoneticPr fontId="2"/>
  </si>
  <si>
    <t>がれき類</t>
    <rPh sb="3" eb="4">
      <t>ルイ</t>
    </rPh>
    <phoneticPr fontId="2"/>
  </si>
  <si>
    <t>備考　１　第一種管理化学物質の名称の欄及び第一種管理化学物質の号番号の欄には、特定化学物質の環境への排出量の把握等及び管理</t>
    <rPh sb="0" eb="2">
      <t>ビコウ</t>
    </rPh>
    <rPh sb="5" eb="6">
      <t>ダイ</t>
    </rPh>
    <rPh sb="6" eb="7">
      <t>イチ</t>
    </rPh>
    <rPh sb="7" eb="8">
      <t>シュ</t>
    </rPh>
    <rPh sb="8" eb="10">
      <t>カンリ</t>
    </rPh>
    <rPh sb="10" eb="12">
      <t>カガク</t>
    </rPh>
    <rPh sb="12" eb="14">
      <t>ブッシツ</t>
    </rPh>
    <rPh sb="15" eb="17">
      <t>メイショウ</t>
    </rPh>
    <rPh sb="18" eb="19">
      <t>ラン</t>
    </rPh>
    <rPh sb="19" eb="20">
      <t>オヨ</t>
    </rPh>
    <rPh sb="21" eb="22">
      <t>ダイ</t>
    </rPh>
    <rPh sb="22" eb="23">
      <t>イチ</t>
    </rPh>
    <rPh sb="23" eb="24">
      <t>シュ</t>
    </rPh>
    <rPh sb="24" eb="26">
      <t>カンリ</t>
    </rPh>
    <rPh sb="26" eb="28">
      <t>カガク</t>
    </rPh>
    <rPh sb="28" eb="30">
      <t>ブッシツ</t>
    </rPh>
    <rPh sb="31" eb="32">
      <t>ゴウ</t>
    </rPh>
    <rPh sb="32" eb="34">
      <t>バンゴウ</t>
    </rPh>
    <rPh sb="35" eb="36">
      <t>ラン</t>
    </rPh>
    <rPh sb="39" eb="41">
      <t>トクテイ</t>
    </rPh>
    <rPh sb="41" eb="43">
      <t>カガク</t>
    </rPh>
    <rPh sb="43" eb="45">
      <t>ブッシツ</t>
    </rPh>
    <rPh sb="46" eb="48">
      <t>カンキョウ</t>
    </rPh>
    <rPh sb="50" eb="52">
      <t>ハイシュツ</t>
    </rPh>
    <rPh sb="52" eb="53">
      <t>リョウ</t>
    </rPh>
    <rPh sb="54" eb="56">
      <t>ハアク</t>
    </rPh>
    <rPh sb="56" eb="57">
      <t>トウ</t>
    </rPh>
    <rPh sb="57" eb="58">
      <t>オヨ</t>
    </rPh>
    <rPh sb="59" eb="61">
      <t>カンリ</t>
    </rPh>
    <phoneticPr fontId="2"/>
  </si>
  <si>
    <t>移　動　量　（ｋｇ）</t>
    <rPh sb="0" eb="1">
      <t>ウツリ</t>
    </rPh>
    <rPh sb="2" eb="3">
      <t>ドウ</t>
    </rPh>
    <rPh sb="4" eb="5">
      <t>リョウ</t>
    </rPh>
    <phoneticPr fontId="2"/>
  </si>
  <si>
    <t>取　扱　量　（ｋｇ）</t>
    <rPh sb="0" eb="1">
      <t>トリ</t>
    </rPh>
    <rPh sb="2" eb="3">
      <t>アツカイ</t>
    </rPh>
    <rPh sb="4" eb="5">
      <t>リョウ</t>
    </rPh>
    <phoneticPr fontId="2"/>
  </si>
  <si>
    <t>　　　　の改善に関する法律施行令別表第一に掲げる名称（同表に別名の記載がある第一種管理化学物質にあっては、当該別名）及び号</t>
    <rPh sb="5" eb="7">
      <t>カイゼン</t>
    </rPh>
    <rPh sb="8" eb="9">
      <t>カン</t>
    </rPh>
    <rPh sb="11" eb="13">
      <t>ホウリツ</t>
    </rPh>
    <rPh sb="13" eb="15">
      <t>セコウ</t>
    </rPh>
    <rPh sb="15" eb="16">
      <t>レイ</t>
    </rPh>
    <rPh sb="16" eb="18">
      <t>ベッピョウ</t>
    </rPh>
    <rPh sb="18" eb="20">
      <t>ダイイチ</t>
    </rPh>
    <rPh sb="21" eb="22">
      <t>カカ</t>
    </rPh>
    <rPh sb="24" eb="26">
      <t>メイショウ</t>
    </rPh>
    <rPh sb="27" eb="28">
      <t>ドウ</t>
    </rPh>
    <rPh sb="28" eb="29">
      <t>ヒョウ</t>
    </rPh>
    <rPh sb="30" eb="32">
      <t>ベツメイ</t>
    </rPh>
    <rPh sb="33" eb="35">
      <t>キサイ</t>
    </rPh>
    <rPh sb="38" eb="39">
      <t>ダイ</t>
    </rPh>
    <rPh sb="39" eb="40">
      <t>イチ</t>
    </rPh>
    <rPh sb="40" eb="41">
      <t>シュ</t>
    </rPh>
    <rPh sb="41" eb="43">
      <t>カンリ</t>
    </rPh>
    <rPh sb="43" eb="45">
      <t>カガク</t>
    </rPh>
    <rPh sb="45" eb="47">
      <t>ブッシツ</t>
    </rPh>
    <rPh sb="53" eb="55">
      <t>トウガイ</t>
    </rPh>
    <rPh sb="55" eb="57">
      <t>ベツメイ</t>
    </rPh>
    <rPh sb="58" eb="59">
      <t>オヨ</t>
    </rPh>
    <rPh sb="60" eb="61">
      <t>ゴウ</t>
    </rPh>
    <phoneticPr fontId="2"/>
  </si>
  <si>
    <t>　　　　番号を記載載すること。</t>
    <rPh sb="4" eb="6">
      <t>バンゴウ</t>
    </rPh>
    <rPh sb="7" eb="9">
      <t>キサイ</t>
    </rPh>
    <rPh sb="9" eb="10">
      <t>ミツル</t>
    </rPh>
    <phoneticPr fontId="2"/>
  </si>
  <si>
    <t>移動先の下水道終末処理施設の名称</t>
    <rPh sb="0" eb="2">
      <t>イドウ</t>
    </rPh>
    <rPh sb="2" eb="3">
      <t>サキ</t>
    </rPh>
    <rPh sb="4" eb="7">
      <t>ゲスイドウ</t>
    </rPh>
    <rPh sb="7" eb="9">
      <t>シュウマツ</t>
    </rPh>
    <rPh sb="9" eb="11">
      <t>ショリ</t>
    </rPh>
    <rPh sb="11" eb="13">
      <t>シセツ</t>
    </rPh>
    <rPh sb="14" eb="16">
      <t>メイショウ</t>
    </rPh>
    <phoneticPr fontId="2"/>
  </si>
  <si>
    <t>１　第一種管理化学物質の名称の欄及び第一種管理化学物質の号番号の欄には、大阪府生活環境の保全等に関する条例施行規則別表第18の９に掲げる名称（同表に別名の記載がある第一種管理物質にあっては、当該別名）</t>
    <rPh sb="2" eb="3">
      <t>ダイ</t>
    </rPh>
    <rPh sb="3" eb="4">
      <t>イチ</t>
    </rPh>
    <rPh sb="4" eb="5">
      <t>シュ</t>
    </rPh>
    <rPh sb="5" eb="7">
      <t>カンリ</t>
    </rPh>
    <rPh sb="7" eb="9">
      <t>カガク</t>
    </rPh>
    <rPh sb="9" eb="11">
      <t>ブッシツ</t>
    </rPh>
    <rPh sb="12" eb="14">
      <t>メイショウ</t>
    </rPh>
    <rPh sb="15" eb="16">
      <t>ラン</t>
    </rPh>
    <rPh sb="16" eb="17">
      <t>オヨ</t>
    </rPh>
    <rPh sb="18" eb="19">
      <t>ダイ</t>
    </rPh>
    <rPh sb="19" eb="20">
      <t>イチ</t>
    </rPh>
    <rPh sb="20" eb="21">
      <t>シュ</t>
    </rPh>
    <rPh sb="21" eb="23">
      <t>カンリ</t>
    </rPh>
    <rPh sb="23" eb="25">
      <t>カガク</t>
    </rPh>
    <rPh sb="25" eb="27">
      <t>ブッシツ</t>
    </rPh>
    <rPh sb="28" eb="29">
      <t>ゴウ</t>
    </rPh>
    <rPh sb="29" eb="31">
      <t>バンゴウ</t>
    </rPh>
    <rPh sb="32" eb="33">
      <t>ラン</t>
    </rPh>
    <rPh sb="36" eb="39">
      <t>オオサカフ</t>
    </rPh>
    <rPh sb="39" eb="41">
      <t>セイカツ</t>
    </rPh>
    <rPh sb="41" eb="43">
      <t>カンキョウ</t>
    </rPh>
    <rPh sb="44" eb="46">
      <t>ホゼン</t>
    </rPh>
    <rPh sb="46" eb="47">
      <t>トウ</t>
    </rPh>
    <rPh sb="48" eb="49">
      <t>カン</t>
    </rPh>
    <rPh sb="51" eb="53">
      <t>ジョウレイ</t>
    </rPh>
    <rPh sb="53" eb="55">
      <t>シコウ</t>
    </rPh>
    <rPh sb="55" eb="57">
      <t>キソク</t>
    </rPh>
    <rPh sb="57" eb="59">
      <t>ベッピョウ</t>
    </rPh>
    <rPh sb="59" eb="60">
      <t>ダイ</t>
    </rPh>
    <rPh sb="65" eb="66">
      <t>カカ</t>
    </rPh>
    <rPh sb="68" eb="70">
      <t>メイショウ</t>
    </rPh>
    <rPh sb="71" eb="73">
      <t>ドウヒョウ</t>
    </rPh>
    <rPh sb="74" eb="76">
      <t>ベツメイ</t>
    </rPh>
    <phoneticPr fontId="2"/>
  </si>
  <si>
    <t>　及び号番号を記載すること。</t>
    <rPh sb="1" eb="2">
      <t>オヨ</t>
    </rPh>
    <rPh sb="3" eb="4">
      <t>ゴウ</t>
    </rPh>
    <rPh sb="4" eb="6">
      <t>バンゴウ</t>
    </rPh>
    <rPh sb="7" eb="9">
      <t>キサイ</t>
    </rPh>
    <phoneticPr fontId="2"/>
  </si>
  <si>
    <t>公共用水域への排出</t>
    <rPh sb="0" eb="3">
      <t>コウキョウヨウ</t>
    </rPh>
    <rPh sb="3" eb="4">
      <t>ミズ</t>
    </rPh>
    <rPh sb="4" eb="5">
      <t>イキ</t>
    </rPh>
    <rPh sb="7" eb="8">
      <t>ハイ</t>
    </rPh>
    <rPh sb="8" eb="9">
      <t>デ</t>
    </rPh>
    <phoneticPr fontId="2"/>
  </si>
  <si>
    <t>排出先の河川、湖沼、海域等の名前</t>
    <rPh sb="0" eb="2">
      <t>ハイシュツ</t>
    </rPh>
    <rPh sb="2" eb="3">
      <t>サキ</t>
    </rPh>
    <rPh sb="4" eb="5">
      <t>カワ</t>
    </rPh>
    <rPh sb="5" eb="6">
      <t>カワ</t>
    </rPh>
    <rPh sb="7" eb="9">
      <t>コショウ</t>
    </rPh>
    <rPh sb="10" eb="12">
      <t>カイイキ</t>
    </rPh>
    <rPh sb="12" eb="13">
      <t>トウ</t>
    </rPh>
    <rPh sb="14" eb="16">
      <t>ナマエ</t>
    </rPh>
    <phoneticPr fontId="2"/>
  </si>
  <si>
    <t>当該事業所の外への移動
（イ以外）</t>
    <rPh sb="0" eb="2">
      <t>トウガイ</t>
    </rPh>
    <rPh sb="2" eb="4">
      <t>ジギョウ</t>
    </rPh>
    <rPh sb="4" eb="5">
      <t>ショ</t>
    </rPh>
    <rPh sb="6" eb="7">
      <t>ソト</t>
    </rPh>
    <rPh sb="9" eb="11">
      <t>イドウ</t>
    </rPh>
    <rPh sb="14" eb="16">
      <t>イガイ</t>
    </rPh>
    <phoneticPr fontId="2"/>
  </si>
  <si>
    <t>埋立処分を行う場所
1.安定型
2.管理型
3.遮断型
（該当番号を記入）</t>
    <rPh sb="0" eb="2">
      <t>ウメタテ</t>
    </rPh>
    <rPh sb="2" eb="4">
      <t>ショブン</t>
    </rPh>
    <rPh sb="5" eb="6">
      <t>オコ</t>
    </rPh>
    <rPh sb="7" eb="9">
      <t>バショ</t>
    </rPh>
    <rPh sb="12" eb="15">
      <t>アンテイガタ</t>
    </rPh>
    <rPh sb="18" eb="21">
      <t>カンリガタ</t>
    </rPh>
    <rPh sb="24" eb="27">
      <t>シャダンガタ</t>
    </rPh>
    <rPh sb="29" eb="31">
      <t>ガイトウ</t>
    </rPh>
    <rPh sb="31" eb="33">
      <t>バンゴウ</t>
    </rPh>
    <rPh sb="34" eb="36">
      <t>キニュウ</t>
    </rPh>
    <phoneticPr fontId="2"/>
  </si>
  <si>
    <t>その他
（イ、ロ以外）</t>
    <rPh sb="2" eb="3">
      <t>タ</t>
    </rPh>
    <rPh sb="8" eb="10">
      <t>イガイ</t>
    </rPh>
    <phoneticPr fontId="2"/>
  </si>
  <si>
    <r>
      <t xml:space="preserve">廃棄物の種類
</t>
    </r>
    <r>
      <rPr>
        <sz val="10"/>
        <rFont val="ＭＳ 明朝"/>
        <family val="1"/>
        <charset val="128"/>
      </rPr>
      <t>（該当するものに○を記入すること（複数選択可））</t>
    </r>
    <rPh sb="0" eb="3">
      <t>ハイキブツ</t>
    </rPh>
    <rPh sb="4" eb="6">
      <t>シュルイ</t>
    </rPh>
    <rPh sb="8" eb="10">
      <t>ガイトウ</t>
    </rPh>
    <rPh sb="17" eb="19">
      <t>キニュウ</t>
    </rPh>
    <rPh sb="24" eb="26">
      <t>フクスウ</t>
    </rPh>
    <rPh sb="26" eb="28">
      <t>センタク</t>
    </rPh>
    <rPh sb="28" eb="29">
      <t>カ</t>
    </rPh>
    <phoneticPr fontId="2"/>
  </si>
  <si>
    <r>
      <rPr>
        <sz val="12"/>
        <rFont val="ＭＳ 明朝"/>
        <family val="1"/>
        <charset val="128"/>
      </rPr>
      <t>廃棄物の処理方法</t>
    </r>
    <r>
      <rPr>
        <sz val="11"/>
        <rFont val="ＭＳ 明朝"/>
        <family val="1"/>
        <charset val="128"/>
      </rPr>
      <t xml:space="preserve">
</t>
    </r>
    <r>
      <rPr>
        <sz val="10"/>
        <rFont val="ＭＳ 明朝"/>
        <family val="1"/>
        <charset val="128"/>
      </rPr>
      <t>（該当するものに○を記入すること（複数選択可））</t>
    </r>
    <rPh sb="0" eb="3">
      <t>ハイキブツ</t>
    </rPh>
    <rPh sb="4" eb="6">
      <t>ショリ</t>
    </rPh>
    <rPh sb="6" eb="8">
      <t>ホウホウ</t>
    </rPh>
    <rPh sb="10" eb="12">
      <t>ガイトウ</t>
    </rPh>
    <rPh sb="19" eb="21">
      <t>キニュウ</t>
    </rPh>
    <rPh sb="26" eb="28">
      <t>フクスウ</t>
    </rPh>
    <rPh sb="28" eb="30">
      <t>センタク</t>
    </rPh>
    <rPh sb="30" eb="31">
      <t>カ</t>
    </rPh>
    <phoneticPr fontId="2"/>
  </si>
  <si>
    <t>別紙１-１</t>
    <rPh sb="0" eb="2">
      <t>ベッシ</t>
    </rPh>
    <phoneticPr fontId="2"/>
  </si>
  <si>
    <t>　　記入欄番号</t>
    <rPh sb="2" eb="4">
      <t>キニュウ</t>
    </rPh>
    <rPh sb="4" eb="5">
      <t>ラン</t>
    </rPh>
    <rPh sb="5" eb="6">
      <t>バン</t>
    </rPh>
    <rPh sb="6" eb="7">
      <t>ゴウ</t>
    </rPh>
    <phoneticPr fontId="2"/>
  </si>
  <si>
    <t>第一種管理化学物質の名称</t>
  </si>
  <si>
    <t>第一種管理化学物質の号番号</t>
    <rPh sb="0" eb="1">
      <t>ダイ</t>
    </rPh>
    <rPh sb="1" eb="3">
      <t>イチシュ</t>
    </rPh>
    <rPh sb="3" eb="5">
      <t>カンリ</t>
    </rPh>
    <rPh sb="5" eb="7">
      <t>カガク</t>
    </rPh>
    <rPh sb="7" eb="9">
      <t>ブッシツ</t>
    </rPh>
    <rPh sb="10" eb="11">
      <t>ゴウ</t>
    </rPh>
    <rPh sb="11" eb="13">
      <t>バンゴウ</t>
    </rPh>
    <phoneticPr fontId="2"/>
  </si>
  <si>
    <t>排　　出　　量　　（ｋｇ）</t>
    <rPh sb="0" eb="1">
      <t>ハイ</t>
    </rPh>
    <rPh sb="3" eb="4">
      <t>デ</t>
    </rPh>
    <rPh sb="6" eb="7">
      <t>リョウ</t>
    </rPh>
    <phoneticPr fontId="2"/>
  </si>
  <si>
    <t>青色のセルに必要事項を記入して下さい</t>
    <rPh sb="0" eb="2">
      <t>アオイロ</t>
    </rPh>
    <rPh sb="6" eb="8">
      <t>ヒツヨウ</t>
    </rPh>
    <rPh sb="8" eb="10">
      <t>ジコウ</t>
    </rPh>
    <rPh sb="11" eb="13">
      <t>キニュウ</t>
    </rPh>
    <rPh sb="15" eb="16">
      <t>クダ</t>
    </rPh>
    <phoneticPr fontId="2"/>
  </si>
  <si>
    <t>排出量及び移動量の増減に関する事項</t>
  </si>
  <si>
    <t>VOC</t>
  </si>
  <si>
    <t>号番号物質名称</t>
    <rPh sb="0" eb="1">
      <t>ゴウ</t>
    </rPh>
    <rPh sb="1" eb="3">
      <t>バンゴウ</t>
    </rPh>
    <rPh sb="3" eb="5">
      <t>ブッシツ</t>
    </rPh>
    <rPh sb="5" eb="7">
      <t>メイショウ</t>
    </rPh>
    <phoneticPr fontId="2"/>
  </si>
  <si>
    <t>公共用水
域への排出</t>
    <rPh sb="0" eb="3">
      <t>コウキョウヨウ</t>
    </rPh>
    <rPh sb="3" eb="4">
      <t>ミズ</t>
    </rPh>
    <rPh sb="5" eb="6">
      <t>イキ</t>
    </rPh>
    <rPh sb="8" eb="9">
      <t>ハイ</t>
    </rPh>
    <rPh sb="9" eb="10">
      <t>デ</t>
    </rPh>
    <phoneticPr fontId="2"/>
  </si>
  <si>
    <t>規則番号名称</t>
    <rPh sb="0" eb="2">
      <t>キソク</t>
    </rPh>
    <rPh sb="2" eb="4">
      <t>バンゴウ</t>
    </rPh>
    <rPh sb="4" eb="6">
      <t>メイショウ</t>
    </rPh>
    <phoneticPr fontId="2"/>
  </si>
  <si>
    <t>備考　　1　第一種管理化学物質の名称の欄及び第一種管理化学物質の号番号の欄には、特定化学物質の環境への排出量の把握等及び管理の改善に関する法律施行令別表第一に掲げる名称（同表に別名の記載がある第一種管理化学物質にあっては、当該別名）及び号番号を記載すること。
　　　　2　取扱量の有効数字は、2桁とすること。
　　　　3　※の欄には記入しないこと。</t>
    <rPh sb="0" eb="2">
      <t>ビコウ</t>
    </rPh>
    <rPh sb="6" eb="7">
      <t>ダイ</t>
    </rPh>
    <rPh sb="7" eb="9">
      <t>イチシュ</t>
    </rPh>
    <rPh sb="9" eb="11">
      <t>カンリ</t>
    </rPh>
    <rPh sb="11" eb="13">
      <t>カガク</t>
    </rPh>
    <rPh sb="13" eb="15">
      <t>ブッシツ</t>
    </rPh>
    <rPh sb="16" eb="18">
      <t>メイショウ</t>
    </rPh>
    <rPh sb="19" eb="20">
      <t>ラン</t>
    </rPh>
    <rPh sb="20" eb="21">
      <t>オヨ</t>
    </rPh>
    <rPh sb="22" eb="23">
      <t>ダイ</t>
    </rPh>
    <rPh sb="23" eb="25">
      <t>イチシュ</t>
    </rPh>
    <rPh sb="25" eb="27">
      <t>カンリ</t>
    </rPh>
    <rPh sb="27" eb="29">
      <t>カガク</t>
    </rPh>
    <rPh sb="29" eb="31">
      <t>ブッシツ</t>
    </rPh>
    <rPh sb="32" eb="33">
      <t>ゴウ</t>
    </rPh>
    <rPh sb="33" eb="35">
      <t>バンゴウ</t>
    </rPh>
    <rPh sb="36" eb="37">
      <t>ラン</t>
    </rPh>
    <rPh sb="40" eb="42">
      <t>トクテイ</t>
    </rPh>
    <rPh sb="42" eb="44">
      <t>カガク</t>
    </rPh>
    <rPh sb="44" eb="46">
      <t>ブッシツ</t>
    </rPh>
    <rPh sb="47" eb="49">
      <t>カンキョウ</t>
    </rPh>
    <rPh sb="51" eb="53">
      <t>ハイシュツ</t>
    </rPh>
    <rPh sb="53" eb="54">
      <t>リョウ</t>
    </rPh>
    <rPh sb="55" eb="57">
      <t>ハアク</t>
    </rPh>
    <rPh sb="57" eb="58">
      <t>トウ</t>
    </rPh>
    <rPh sb="58" eb="59">
      <t>オヨ</t>
    </rPh>
    <rPh sb="60" eb="62">
      <t>カンリ</t>
    </rPh>
    <rPh sb="63" eb="65">
      <t>カイゼン</t>
    </rPh>
    <rPh sb="66" eb="67">
      <t>カン</t>
    </rPh>
    <rPh sb="69" eb="71">
      <t>ホウリツ</t>
    </rPh>
    <rPh sb="71" eb="73">
      <t>セコウ</t>
    </rPh>
    <rPh sb="73" eb="74">
      <t>レイ</t>
    </rPh>
    <rPh sb="74" eb="76">
      <t>ベッピョウ</t>
    </rPh>
    <rPh sb="76" eb="78">
      <t>ダイイチ</t>
    </rPh>
    <rPh sb="79" eb="80">
      <t>カカ</t>
    </rPh>
    <rPh sb="82" eb="84">
      <t>メイショウ</t>
    </rPh>
    <rPh sb="85" eb="86">
      <t>ドウ</t>
    </rPh>
    <rPh sb="86" eb="87">
      <t>ヒョウ</t>
    </rPh>
    <rPh sb="88" eb="90">
      <t>ベツメイ</t>
    </rPh>
    <rPh sb="91" eb="93">
      <t>キサイ</t>
    </rPh>
    <rPh sb="96" eb="97">
      <t>ダイ</t>
    </rPh>
    <rPh sb="97" eb="99">
      <t>イチシュ</t>
    </rPh>
    <rPh sb="99" eb="101">
      <t>カンリ</t>
    </rPh>
    <rPh sb="101" eb="103">
      <t>カガク</t>
    </rPh>
    <rPh sb="103" eb="105">
      <t>ブッシツ</t>
    </rPh>
    <rPh sb="111" eb="113">
      <t>トウガイ</t>
    </rPh>
    <rPh sb="113" eb="115">
      <t>ベツメイ</t>
    </rPh>
    <rPh sb="116" eb="117">
      <t>オヨ</t>
    </rPh>
    <rPh sb="118" eb="119">
      <t>ゴウ</t>
    </rPh>
    <rPh sb="119" eb="121">
      <t>バンゴウ</t>
    </rPh>
    <rPh sb="122" eb="124">
      <t>キサイ</t>
    </rPh>
    <rPh sb="136" eb="138">
      <t>トリアツカイ</t>
    </rPh>
    <rPh sb="138" eb="139">
      <t>リョウ</t>
    </rPh>
    <rPh sb="140" eb="142">
      <t>ユウコウ</t>
    </rPh>
    <rPh sb="142" eb="144">
      <t>スウジ</t>
    </rPh>
    <rPh sb="147" eb="148">
      <t>ケタ</t>
    </rPh>
    <rPh sb="163" eb="164">
      <t>ラン</t>
    </rPh>
    <rPh sb="166" eb="168">
      <t>キニュウ</t>
    </rPh>
    <phoneticPr fontId="2"/>
  </si>
  <si>
    <t>クロリダゾン</t>
  </si>
  <si>
    <t>メトリブジン</t>
  </si>
  <si>
    <t>メタミトロン</t>
  </si>
  <si>
    <t>ビスフェノールＡ</t>
  </si>
  <si>
    <t>フェナミホス</t>
  </si>
  <si>
    <t>ビフェナゼート</t>
  </si>
  <si>
    <t>フルトラニル</t>
  </si>
  <si>
    <t>モリネート</t>
  </si>
  <si>
    <t>アラニカルブ</t>
  </si>
  <si>
    <t>ホスチアゼート</t>
  </si>
  <si>
    <t>エトフェンプロックス</t>
  </si>
  <si>
    <t>エマメクチンＢ１ａ安息香酸塩及びエマメクチンＢ１ｂ安息香酸塩の混合物</t>
  </si>
  <si>
    <t>シアナジン</t>
  </si>
  <si>
    <t>トルフェンピラド</t>
  </si>
  <si>
    <t>メトラクロール</t>
  </si>
  <si>
    <t>ジフェノコナゾール</t>
  </si>
  <si>
    <t>プレチラクロール</t>
  </si>
  <si>
    <t>アラクロール</t>
  </si>
  <si>
    <t>メコプロップ</t>
  </si>
  <si>
    <t>インダノファン</t>
  </si>
  <si>
    <t>フェントラザミド</t>
  </si>
  <si>
    <t>ヘキシチアゾクス</t>
  </si>
  <si>
    <t>テブコナゾール</t>
  </si>
  <si>
    <t>ミクロブタニル</t>
  </si>
  <si>
    <t>フェンブコナゾール</t>
  </si>
  <si>
    <t>クミルロン</t>
  </si>
  <si>
    <t>エチレングリコールモノエチルエーテルアセテート</t>
  </si>
  <si>
    <t>エチレングリコールモノメチルエーテルアセテート</t>
  </si>
  <si>
    <t>ジクロシメット</t>
  </si>
  <si>
    <t>トラロメトリン</t>
  </si>
  <si>
    <t>フェンプロパトリン</t>
  </si>
  <si>
    <t>シモキサニル</t>
  </si>
  <si>
    <t>ピリミホスメチル</t>
  </si>
  <si>
    <t>チオベンカルブ又はベンチオカーブ</t>
  </si>
  <si>
    <t>カフェンストロール</t>
  </si>
  <si>
    <t>カルタップ</t>
  </si>
  <si>
    <t>テトラメトリン</t>
  </si>
  <si>
    <t>イプロジオン</t>
  </si>
  <si>
    <t>テトラコナゾール</t>
  </si>
  <si>
    <t>プロピコナゾール</t>
  </si>
  <si>
    <t>オキサジクロメホン</t>
  </si>
  <si>
    <t>ビンクロゾリン</t>
  </si>
  <si>
    <t>ピラゾレート</t>
  </si>
  <si>
    <t>ジメトエート</t>
  </si>
  <si>
    <t>ＣＩフルオレスセント２６０</t>
  </si>
  <si>
    <t>アセフェート</t>
  </si>
  <si>
    <t>チオシクラム</t>
  </si>
  <si>
    <t>ベンフラカルブ</t>
  </si>
  <si>
    <t>トリクロルホン又はＤＥＰ</t>
  </si>
  <si>
    <t>パラコート又はパラコートジクロリド</t>
  </si>
  <si>
    <t>チオファネートメチル</t>
  </si>
  <si>
    <t>オルト－トリジン</t>
  </si>
  <si>
    <t>フェントエート又はＰＡＰ</t>
  </si>
  <si>
    <t>デカノール</t>
  </si>
  <si>
    <t>ジスルフィラム</t>
  </si>
  <si>
    <t>フサライド</t>
  </si>
  <si>
    <t>テフルトリン</t>
  </si>
  <si>
    <t>チオジカルブ</t>
  </si>
  <si>
    <t>イソフィトール</t>
  </si>
  <si>
    <t>ノルマル－ドデシルアルコール</t>
  </si>
  <si>
    <t>テトラエチレンペンタミン</t>
  </si>
  <si>
    <t>ノルマル－ノニルアルコール</t>
  </si>
  <si>
    <t>ポリカーバメート</t>
  </si>
  <si>
    <t>カズサホス</t>
  </si>
  <si>
    <t>カテコール</t>
  </si>
  <si>
    <t>ジアフェンチウロン</t>
  </si>
  <si>
    <t>オキサジアゾン</t>
  </si>
  <si>
    <t>フェンピロキシメート</t>
  </si>
  <si>
    <t>ＢＨＡ</t>
  </si>
  <si>
    <t>ブタクロール</t>
  </si>
  <si>
    <t>ブロマシル</t>
  </si>
  <si>
    <t>ＰＦＯＳ</t>
  </si>
  <si>
    <t>インドキサカルブ</t>
  </si>
  <si>
    <t>アゾキシストロビン</t>
  </si>
  <si>
    <t>カーバム</t>
  </si>
  <si>
    <t>オキサミル</t>
  </si>
  <si>
    <t>ピリミノバックメチル</t>
  </si>
  <si>
    <t>メプロニル</t>
  </si>
  <si>
    <t>メソミル</t>
  </si>
  <si>
    <t>トリフロキシストロビン</t>
  </si>
  <si>
    <t>クレソキシムメチル</t>
  </si>
  <si>
    <t>フェンメディファム</t>
  </si>
  <si>
    <t>１－クロロ－２－（クロロメチル）ベンゼン</t>
  </si>
  <si>
    <t>クロロ酢酸エチル</t>
  </si>
  <si>
    <t>オルト－クロロトルエン</t>
  </si>
  <si>
    <t>パラ－クロロトルエン</t>
  </si>
  <si>
    <t>２－クロロ－４－ニトロアニリン</t>
  </si>
  <si>
    <t>２－クロロニトロベンゼン</t>
  </si>
  <si>
    <t>オルト－クロロフェノール</t>
  </si>
  <si>
    <t>４－クロロ－３－メチルフェノール</t>
  </si>
  <si>
    <t>３－クロロ－２－メチル－１－プロペン</t>
  </si>
  <si>
    <t>シアナミド</t>
  </si>
  <si>
    <t>２，４－ジアミノアニソール</t>
  </si>
  <si>
    <t>４，４’－ジアミノジフェニルエーテル</t>
  </si>
  <si>
    <t>２－（ジエチルアミノ）エタノール</t>
  </si>
  <si>
    <t>１，３－ジオキソラン</t>
  </si>
  <si>
    <t>Ｎ－（シクロヘキシルチオ）フタルイミド</t>
  </si>
  <si>
    <t>ジクロロアニリン</t>
  </si>
  <si>
    <t>シス－１，２－ジクロロエチレン</t>
  </si>
  <si>
    <t>２，４－ジクロロトルエン</t>
  </si>
  <si>
    <t>１，２－ジクロロ－４－ニトロベンゼン</t>
  </si>
  <si>
    <t>キシレン</t>
  </si>
  <si>
    <t>塩化ビニル</t>
  </si>
  <si>
    <t>クロロ酢酸</t>
  </si>
  <si>
    <t>ＨＣＦＣ－１３３</t>
  </si>
  <si>
    <t>ＣＦＣ－１３</t>
  </si>
  <si>
    <t>塩化アリル</t>
  </si>
  <si>
    <t>クロロベンゼン</t>
  </si>
  <si>
    <t>ＣＦＣ－１１５</t>
  </si>
  <si>
    <t>クロロホルム</t>
  </si>
  <si>
    <t>塩化メチル</t>
  </si>
  <si>
    <t>酢酸ビニル</t>
  </si>
  <si>
    <t>サリチルアルデヒド</t>
  </si>
  <si>
    <t>四塩化炭素</t>
  </si>
  <si>
    <t>１，４－ジオキサン</t>
  </si>
  <si>
    <t>シクロヘキシルアミン</t>
  </si>
  <si>
    <t>１，２－ジクロロエタン</t>
  </si>
  <si>
    <t>塩化ビニリデン</t>
  </si>
  <si>
    <t>ＣＦＣ－１２</t>
  </si>
  <si>
    <t>ＣＦＣ－１１４</t>
  </si>
  <si>
    <t>ＨＣＦＣ－１２３</t>
  </si>
  <si>
    <t>ＨＣＦＣ－２１</t>
  </si>
  <si>
    <t>１，２－ジクロロプロパン</t>
  </si>
  <si>
    <t>Ｄ－Ｄ</t>
  </si>
  <si>
    <t>塩化メチレン</t>
  </si>
  <si>
    <t>プロチオホス</t>
  </si>
  <si>
    <t>カルボスルファン</t>
  </si>
  <si>
    <t>ハロン－２４０２</t>
  </si>
  <si>
    <t>２，６－ジメチルアニリン</t>
  </si>
  <si>
    <t>Ｎ，Ｎ－ジメチルホルムアミド</t>
  </si>
  <si>
    <t>スチレン</t>
  </si>
  <si>
    <t>テトラクロロエチレン</t>
  </si>
  <si>
    <t>ＣＦＣ－１１２</t>
  </si>
  <si>
    <t>１，１，１－トリクロロエタン</t>
  </si>
  <si>
    <t>１，１，２－トリクロロエタン</t>
  </si>
  <si>
    <t>トリクロロエチレン</t>
  </si>
  <si>
    <t>２，４，６－トリクロロ－１，３，５－トリアジン</t>
  </si>
  <si>
    <t>ＣＦＣ－１１３</t>
  </si>
  <si>
    <t>クロロピクリン</t>
  </si>
  <si>
    <t>ＣＦＣ－１１</t>
  </si>
  <si>
    <t>１，３，５－トリメチルベンゼン</t>
  </si>
  <si>
    <t>トルエン</t>
  </si>
  <si>
    <t>ニトロベンゼン</t>
  </si>
  <si>
    <t>二硫化炭素</t>
  </si>
  <si>
    <t>ヒドラジン</t>
  </si>
  <si>
    <t>４－ビニル－１－シクロヘキセン</t>
  </si>
  <si>
    <t>２－ビニルピリジン</t>
  </si>
  <si>
    <t>ピペラジン</t>
  </si>
  <si>
    <t>ピリジン</t>
  </si>
  <si>
    <t>フェニルオキシラン</t>
  </si>
  <si>
    <t>１，３－ブタジエン</t>
  </si>
  <si>
    <t>プロパルギット又はＢＰＰＳ</t>
  </si>
  <si>
    <t>ハロン－１２１１</t>
  </si>
  <si>
    <t>ハロン－１３０１</t>
  </si>
  <si>
    <t>２－ブロモプロパン</t>
  </si>
  <si>
    <t>臭化メチル</t>
  </si>
  <si>
    <t>ヘキサメチレンジアミン</t>
  </si>
  <si>
    <t>ベンジリジン＝トリクロリド</t>
  </si>
  <si>
    <t>塩化ベンジル</t>
  </si>
  <si>
    <t>ベンズアルデヒド</t>
  </si>
  <si>
    <t>ベンゼン</t>
  </si>
  <si>
    <t>ホルムアルデヒド</t>
  </si>
  <si>
    <t>無水マレイン酸</t>
  </si>
  <si>
    <t>メタクリル酸</t>
  </si>
  <si>
    <t>メタクリル酸２－エチルヘキシル</t>
  </si>
  <si>
    <t>メタクリル酸２，３－エポキシプロピル</t>
  </si>
  <si>
    <t>メタクリル酸２－（ジメチルアミノ）エチル</t>
  </si>
  <si>
    <t>メタクリル酸メチル</t>
  </si>
  <si>
    <t>イソプロカルブ又はＭＩＰＣ</t>
  </si>
  <si>
    <t>３－メチルピリジン</t>
  </si>
  <si>
    <t>２－メトキシ－５－メチルアニリン</t>
  </si>
  <si>
    <t>１，２－エポキシブタン</t>
  </si>
  <si>
    <t>２，４－キシレノール</t>
  </si>
  <si>
    <t>パラ－クロロフェノール</t>
  </si>
  <si>
    <t>２－クロロプロピオン酸</t>
  </si>
  <si>
    <t>ジビニルベンゼン</t>
  </si>
  <si>
    <t>１，１－ジメチルヒドラジン</t>
  </si>
  <si>
    <t>２－プロピン－１－オール</t>
  </si>
  <si>
    <t>クロロプレン</t>
  </si>
  <si>
    <t>イソホロン</t>
  </si>
  <si>
    <t>メチルエチルケトン</t>
  </si>
  <si>
    <t>ｐ－ニトロトルエン</t>
  </si>
  <si>
    <t>メチルイソブチルケトン</t>
  </si>
  <si>
    <t>リン酸ジブチル</t>
  </si>
  <si>
    <t>イ</t>
  </si>
  <si>
    <t>用 途 一 覧</t>
    <rPh sb="0" eb="1">
      <t>ヨウ</t>
    </rPh>
    <rPh sb="2" eb="3">
      <t>ト</t>
    </rPh>
    <rPh sb="4" eb="5">
      <t>イチ</t>
    </rPh>
    <rPh sb="6" eb="7">
      <t>ラン</t>
    </rPh>
    <phoneticPr fontId="2"/>
  </si>
  <si>
    <t>届出書の別紙１－１、別紙２－１の「主な用途」欄につきましては、下表の「用途｣欄の中から選んで下さい。</t>
    <rPh sb="0" eb="2">
      <t>トドケデ</t>
    </rPh>
    <rPh sb="2" eb="3">
      <t>ショ</t>
    </rPh>
    <rPh sb="4" eb="6">
      <t>ベッシ</t>
    </rPh>
    <rPh sb="10" eb="12">
      <t>ベッシ</t>
    </rPh>
    <rPh sb="17" eb="18">
      <t>オモ</t>
    </rPh>
    <rPh sb="19" eb="21">
      <t>ヨウト</t>
    </rPh>
    <rPh sb="22" eb="23">
      <t>ラン</t>
    </rPh>
    <rPh sb="31" eb="33">
      <t>カヒョウ</t>
    </rPh>
    <rPh sb="35" eb="37">
      <t>ヨウト</t>
    </rPh>
    <rPh sb="38" eb="39">
      <t>ラン</t>
    </rPh>
    <rPh sb="40" eb="41">
      <t>ナカ</t>
    </rPh>
    <rPh sb="43" eb="44">
      <t>エラ</t>
    </rPh>
    <rPh sb="46" eb="47">
      <t>クダ</t>
    </rPh>
    <phoneticPr fontId="2"/>
  </si>
  <si>
    <t>用途</t>
    <rPh sb="0" eb="2">
      <t>ヨウト</t>
    </rPh>
    <phoneticPr fontId="2"/>
  </si>
  <si>
    <t>用途の内容</t>
    <rPh sb="0" eb="2">
      <t>ヨウト</t>
    </rPh>
    <rPh sb="3" eb="5">
      <t>ナイヨウ</t>
    </rPh>
    <phoneticPr fontId="2"/>
  </si>
  <si>
    <t>分解反応防止剤、酸化防止剤、老化防止剤、重合防止・禁止剤等</t>
  </si>
  <si>
    <t>医薬品等に使用される物質</t>
  </si>
  <si>
    <t>エアゾ－ル噴霧</t>
  </si>
  <si>
    <t>可塑性を付与又は増大する為に使用される物質</t>
  </si>
  <si>
    <t>紙の製造・加工用、強化剤、サイズ(吸水性減少・インキ滲み防止)剤用</t>
  </si>
  <si>
    <t>火薬、爆薬、花火、ロケット推進薬、ダイナマイト等</t>
  </si>
  <si>
    <t>美容用、化粧品、パ－マネント液等</t>
  </si>
  <si>
    <t>香料等</t>
  </si>
  <si>
    <t>ゴムに使用される充填剤、加硫・素練促進剤、膨張剤、ゴム等</t>
  </si>
  <si>
    <t>10:合成樹脂</t>
  </si>
  <si>
    <t>縮合､重合等の反応で合成される高分子化合物、エンプラ等</t>
  </si>
  <si>
    <t>11:合成繊維</t>
  </si>
  <si>
    <t>モノマ－等を重合し繊維状高分子を作り紡糸して繊維化したもの</t>
  </si>
  <si>
    <t>12:合金</t>
  </si>
  <si>
    <t>特殊鋼、２種以上の金属を融解混合したもの</t>
  </si>
  <si>
    <t>13:殺虫・殺菌等</t>
  </si>
  <si>
    <t>農薬以外の殺虫・殺菌、防虫・防除、防腐剤等</t>
  </si>
  <si>
    <t>14:樹脂用</t>
  </si>
  <si>
    <t>増粘剤、レザ－、フィルム、シ－ト等への使用等</t>
  </si>
  <si>
    <t>15:色材</t>
  </si>
  <si>
    <t>染料、顔料等</t>
  </si>
  <si>
    <t>16:触媒</t>
  </si>
  <si>
    <t>触媒作用を行う物質、硬化促進剤、重合開始剤、反応促進剤</t>
  </si>
  <si>
    <t>17:写真・複写機用品</t>
  </si>
  <si>
    <t>写真薬、現像・定着等</t>
  </si>
  <si>
    <t>18:試薬</t>
  </si>
  <si>
    <t>純度の高い化学品、指示薬、分析薬等</t>
  </si>
  <si>
    <t>19:消火剤</t>
  </si>
  <si>
    <t>消火に用いられるもの等</t>
  </si>
  <si>
    <t>20:石油・燃料</t>
  </si>
  <si>
    <t>21:石鹸・洗剤</t>
  </si>
  <si>
    <t>界面活性剤(表面)、乳化剤、帯電防止、湿潤剤等</t>
  </si>
  <si>
    <t>22:接着剤</t>
  </si>
  <si>
    <t>二面の接合に使用する物質、接合剤、粘着剤等</t>
  </si>
  <si>
    <t>23:繊維用</t>
  </si>
  <si>
    <t>紡績油、媒染剤、防皺、防水、繊維改質、糊付、撥水、洗浄剤、漂白剤等</t>
  </si>
  <si>
    <t>24:洗浄剤</t>
  </si>
  <si>
    <t>洗浄用、清浄剤(ボイラ－内沈着缶石除去)、グリ－ス・汚染物除去等</t>
  </si>
  <si>
    <t>25:体温計・計量器</t>
  </si>
  <si>
    <t>体温計・計量器等</t>
  </si>
  <si>
    <t>26:着色</t>
  </si>
  <si>
    <t>色付け、染め、染色等</t>
  </si>
  <si>
    <t>27:添加剤</t>
  </si>
  <si>
    <t>28:電池</t>
  </si>
  <si>
    <t>電極、電池材料等</t>
  </si>
  <si>
    <t>29:電子工業材料</t>
  </si>
  <si>
    <t>半導体、電子電気機器用、電子通信機器、整流器等</t>
  </si>
  <si>
    <t>30:塗料・インキ</t>
  </si>
  <si>
    <t>ペイント、ワニス、印刷インキ等</t>
  </si>
  <si>
    <t>31:難燃剤</t>
  </si>
  <si>
    <t>防火・耐火等</t>
  </si>
  <si>
    <t>32:農薬</t>
  </si>
  <si>
    <t>農業薬剤(殺菌剤､殺虫剤､その他誘引剤、忌避剤等)、植物成長調節剤(成長促進剤、発芽抑制剤等)等</t>
  </si>
  <si>
    <t>33:表面処理</t>
  </si>
  <si>
    <t>金属防錆防蝕、メッキ、防錆剤、研磨剤等</t>
  </si>
  <si>
    <t>34:窯業品</t>
  </si>
  <si>
    <t>35:油用</t>
  </si>
  <si>
    <t>潤滑剤、切削油(摩擦発生防止)、絶縁油、ギヤ－油、作動油等</t>
  </si>
  <si>
    <t>36:保温剤</t>
  </si>
  <si>
    <t>熱媒体、冷媒、保温剤等</t>
  </si>
  <si>
    <t>固体を溶かし、溶液にする為に使用する媒体、希釈剤(粘度低下、不揮発分低下等のため溶液を薄める溶媒)等</t>
  </si>
  <si>
    <t>この表の他欄に掲げる用途以外に使われる有機物又は有機性の副成物</t>
    <rPh sb="2" eb="3">
      <t>ヒョウ</t>
    </rPh>
    <rPh sb="4" eb="5">
      <t>タ</t>
    </rPh>
    <rPh sb="5" eb="6">
      <t>ラン</t>
    </rPh>
    <rPh sb="7" eb="8">
      <t>カカ</t>
    </rPh>
    <rPh sb="10" eb="12">
      <t>ヨウト</t>
    </rPh>
    <rPh sb="15" eb="16">
      <t>ツカ</t>
    </rPh>
    <rPh sb="21" eb="22">
      <t>ブツ</t>
    </rPh>
    <rPh sb="22" eb="23">
      <t>マタ</t>
    </rPh>
    <rPh sb="24" eb="26">
      <t>ユウキ</t>
    </rPh>
    <rPh sb="26" eb="27">
      <t>セイ</t>
    </rPh>
    <rPh sb="28" eb="29">
      <t>フク</t>
    </rPh>
    <rPh sb="29" eb="30">
      <t>シゲル</t>
    </rPh>
    <rPh sb="30" eb="31">
      <t>モノ</t>
    </rPh>
    <phoneticPr fontId="2"/>
  </si>
  <si>
    <t>39:その他の無機物</t>
  </si>
  <si>
    <t>この表の他欄に掲げる用途以外に使われる無機物又は無機性の副成物</t>
    <rPh sb="2" eb="3">
      <t>ヒョウ</t>
    </rPh>
    <rPh sb="4" eb="5">
      <t>タ</t>
    </rPh>
    <rPh sb="5" eb="6">
      <t>ラン</t>
    </rPh>
    <rPh sb="7" eb="8">
      <t>カカ</t>
    </rPh>
    <rPh sb="10" eb="12">
      <t>ヨウト</t>
    </rPh>
    <rPh sb="15" eb="16">
      <t>ツカ</t>
    </rPh>
    <rPh sb="19" eb="21">
      <t>ムキ</t>
    </rPh>
    <rPh sb="21" eb="22">
      <t>ブツ</t>
    </rPh>
    <rPh sb="22" eb="23">
      <t>マタ</t>
    </rPh>
    <rPh sb="24" eb="27">
      <t>ムキセイ</t>
    </rPh>
    <rPh sb="28" eb="30">
      <t>フクセイ</t>
    </rPh>
    <rPh sb="30" eb="31">
      <t>モノ</t>
    </rPh>
    <phoneticPr fontId="2"/>
  </si>
  <si>
    <t>大阪湾</t>
    <rPh sb="0" eb="2">
      <t>オオサカ</t>
    </rPh>
    <rPh sb="2" eb="3">
      <t>ワン</t>
    </rPh>
    <phoneticPr fontId="2"/>
  </si>
  <si>
    <t>大阪市</t>
    <rPh sb="0" eb="2">
      <t>オオサカ</t>
    </rPh>
    <rPh sb="2" eb="3">
      <t>シ</t>
    </rPh>
    <phoneticPr fontId="2"/>
  </si>
  <si>
    <t>藤本川</t>
    <rPh sb="0" eb="2">
      <t>フジモト</t>
    </rPh>
    <phoneticPr fontId="2"/>
  </si>
  <si>
    <t>黒田川</t>
  </si>
  <si>
    <t>水無瀬川</t>
    <rPh sb="0" eb="3">
      <t>ミナセ</t>
    </rPh>
    <rPh sb="3" eb="4">
      <t>カワ</t>
    </rPh>
    <phoneticPr fontId="2"/>
  </si>
  <si>
    <t>芥川</t>
    <rPh sb="0" eb="1">
      <t>アクタ</t>
    </rPh>
    <rPh sb="1" eb="2">
      <t>カワ</t>
    </rPh>
    <phoneticPr fontId="2"/>
  </si>
  <si>
    <t>女瀬川</t>
    <rPh sb="0" eb="1">
      <t>オンナ</t>
    </rPh>
    <rPh sb="1" eb="2">
      <t>セ</t>
    </rPh>
    <rPh sb="2" eb="3">
      <t>カワ</t>
    </rPh>
    <phoneticPr fontId="2"/>
  </si>
  <si>
    <t>神崎川</t>
    <rPh sb="0" eb="2">
      <t>カンザキ</t>
    </rPh>
    <rPh sb="2" eb="3">
      <t>カワ</t>
    </rPh>
    <phoneticPr fontId="2"/>
  </si>
  <si>
    <t>天竺川</t>
    <rPh sb="0" eb="2">
      <t>テンジク</t>
    </rPh>
    <rPh sb="2" eb="3">
      <t>カワ</t>
    </rPh>
    <phoneticPr fontId="2"/>
  </si>
  <si>
    <t>大正川（吹田市）</t>
  </si>
  <si>
    <t>箕面川</t>
  </si>
  <si>
    <t>余野川</t>
  </si>
  <si>
    <t>千里川</t>
  </si>
  <si>
    <t>正蓮寺川</t>
  </si>
  <si>
    <t>安治川</t>
  </si>
  <si>
    <t>六軒家川</t>
  </si>
  <si>
    <t>土佐堀川</t>
  </si>
  <si>
    <t>堂島川</t>
  </si>
  <si>
    <t>大川（大阪市）</t>
  </si>
  <si>
    <t>寝屋川</t>
  </si>
  <si>
    <t>寝屋川導水路</t>
  </si>
  <si>
    <t>古川</t>
  </si>
  <si>
    <t>城北川</t>
  </si>
  <si>
    <t>恩智川</t>
  </si>
  <si>
    <t>第２寝屋川</t>
  </si>
  <si>
    <t>平野川</t>
  </si>
  <si>
    <t>大正川（八尾市）</t>
  </si>
  <si>
    <t>平野川分水路</t>
  </si>
  <si>
    <t>長瀬川</t>
  </si>
  <si>
    <t>楠根川</t>
  </si>
  <si>
    <t>玉串川</t>
  </si>
  <si>
    <t>尻無川</t>
  </si>
  <si>
    <t>道頓堀川</t>
  </si>
  <si>
    <t>東横堀川</t>
  </si>
  <si>
    <t>木津川運河</t>
  </si>
  <si>
    <t>木津川</t>
  </si>
  <si>
    <t>住吉川（大阪市）</t>
    <rPh sb="4" eb="7">
      <t>オオサカシ</t>
    </rPh>
    <phoneticPr fontId="2"/>
  </si>
  <si>
    <t>大和川</t>
  </si>
  <si>
    <t>石川</t>
  </si>
  <si>
    <t>千早川</t>
  </si>
  <si>
    <t>天見川</t>
  </si>
  <si>
    <t>石見川</t>
  </si>
  <si>
    <t>東除川</t>
  </si>
  <si>
    <t>落堀川</t>
  </si>
  <si>
    <t>今井戸川</t>
  </si>
  <si>
    <t>西除川</t>
  </si>
  <si>
    <t>狭間川</t>
  </si>
  <si>
    <t>内川放水路</t>
  </si>
  <si>
    <t>内川</t>
  </si>
  <si>
    <t>石津川</t>
  </si>
  <si>
    <t>百済川</t>
  </si>
  <si>
    <t>百舌鳥川</t>
  </si>
  <si>
    <t>和田川</t>
  </si>
  <si>
    <t>陶器川</t>
  </si>
  <si>
    <t>王子川</t>
  </si>
  <si>
    <t>新川</t>
  </si>
  <si>
    <t>大津川</t>
  </si>
  <si>
    <t>槙尾川</t>
  </si>
  <si>
    <t>東槙尾川</t>
  </si>
  <si>
    <t>父鬼川</t>
  </si>
  <si>
    <t>牛滝川</t>
  </si>
  <si>
    <t>松尾川</t>
  </si>
  <si>
    <t>春木川</t>
  </si>
  <si>
    <t>津田川</t>
  </si>
  <si>
    <t>近木川</t>
  </si>
  <si>
    <t>秬谷川</t>
  </si>
  <si>
    <t>見出川</t>
  </si>
  <si>
    <t>佐野川</t>
  </si>
  <si>
    <t>住吉川（熊取町）</t>
    <rPh sb="4" eb="6">
      <t>クマトリ</t>
    </rPh>
    <rPh sb="6" eb="7">
      <t>マチ</t>
    </rPh>
    <phoneticPr fontId="2"/>
  </si>
  <si>
    <t>雨山川</t>
  </si>
  <si>
    <t>田尻川</t>
  </si>
  <si>
    <t>樫井川</t>
  </si>
  <si>
    <t>新家川</t>
  </si>
  <si>
    <t>大里川</t>
  </si>
  <si>
    <t>男里川</t>
  </si>
  <si>
    <t>金熊寺川</t>
  </si>
  <si>
    <t>山中川</t>
  </si>
  <si>
    <t>菟砥川</t>
  </si>
  <si>
    <t>茶屋川</t>
  </si>
  <si>
    <t>番川</t>
  </si>
  <si>
    <t>大川（岬町）</t>
  </si>
  <si>
    <t>東川</t>
  </si>
  <si>
    <t>西川</t>
  </si>
  <si>
    <t>桂川</t>
    <rPh sb="0" eb="1">
      <t>カツラ</t>
    </rPh>
    <rPh sb="1" eb="2">
      <t>カワ</t>
    </rPh>
    <phoneticPr fontId="2"/>
  </si>
  <si>
    <t>政令番号</t>
    <rPh sb="0" eb="2">
      <t>セイレイ</t>
    </rPh>
    <rPh sb="2" eb="4">
      <t>バンゴウ</t>
    </rPh>
    <phoneticPr fontId="2"/>
  </si>
  <si>
    <t>業種名</t>
    <rPh sb="0" eb="2">
      <t>ギョウシュ</t>
    </rPh>
    <rPh sb="2" eb="3">
      <t>メイ</t>
    </rPh>
    <phoneticPr fontId="2"/>
  </si>
  <si>
    <t>一</t>
    <rPh sb="0" eb="1">
      <t>1</t>
    </rPh>
    <phoneticPr fontId="2"/>
  </si>
  <si>
    <t>金属鉱業</t>
    <rPh sb="0" eb="2">
      <t>キンゾク</t>
    </rPh>
    <rPh sb="2" eb="4">
      <t>コウギョウ</t>
    </rPh>
    <phoneticPr fontId="2"/>
  </si>
  <si>
    <t>二</t>
    <rPh sb="0" eb="1">
      <t>2</t>
    </rPh>
    <phoneticPr fontId="2"/>
  </si>
  <si>
    <t>原油・天然ガス鉱業</t>
    <rPh sb="0" eb="2">
      <t>ゲンユ</t>
    </rPh>
    <rPh sb="3" eb="5">
      <t>テンネン</t>
    </rPh>
    <rPh sb="7" eb="9">
      <t>コウギョウ</t>
    </rPh>
    <phoneticPr fontId="2"/>
  </si>
  <si>
    <t>食料品製造業</t>
    <rPh sb="0" eb="3">
      <t>ショクリョウヒン</t>
    </rPh>
    <rPh sb="3" eb="6">
      <t>セイゾウギョウ</t>
    </rPh>
    <phoneticPr fontId="2"/>
  </si>
  <si>
    <t>飲料・たばこ・飼料製造業</t>
    <rPh sb="0" eb="2">
      <t>インリョウ</t>
    </rPh>
    <rPh sb="7" eb="9">
      <t>シリョウ</t>
    </rPh>
    <rPh sb="9" eb="12">
      <t>セイゾウギョウ</t>
    </rPh>
    <phoneticPr fontId="2"/>
  </si>
  <si>
    <t>酒類製造業</t>
    <rPh sb="0" eb="1">
      <t>サケ</t>
    </rPh>
    <rPh sb="1" eb="2">
      <t>ルイ</t>
    </rPh>
    <rPh sb="2" eb="5">
      <t>セイゾウギョウ</t>
    </rPh>
    <phoneticPr fontId="2"/>
  </si>
  <si>
    <t>たばこ製造業</t>
    <rPh sb="3" eb="6">
      <t>セイゾウギョウ</t>
    </rPh>
    <phoneticPr fontId="2"/>
  </si>
  <si>
    <t>繊維工業</t>
    <rPh sb="0" eb="2">
      <t>センイ</t>
    </rPh>
    <rPh sb="2" eb="4">
      <t>コウギョウ</t>
    </rPh>
    <phoneticPr fontId="2"/>
  </si>
  <si>
    <t>衣服・その他の繊維製品製造業</t>
    <rPh sb="0" eb="2">
      <t>イフク</t>
    </rPh>
    <rPh sb="5" eb="6">
      <t>タ</t>
    </rPh>
    <rPh sb="7" eb="9">
      <t>センイ</t>
    </rPh>
    <rPh sb="9" eb="11">
      <t>セイヒン</t>
    </rPh>
    <rPh sb="11" eb="14">
      <t>セイゾウギョウ</t>
    </rPh>
    <phoneticPr fontId="2"/>
  </si>
  <si>
    <t>木材・木製品製造業</t>
  </si>
  <si>
    <t>家具・装備品製造業</t>
    <rPh sb="0" eb="2">
      <t>カグ</t>
    </rPh>
    <rPh sb="3" eb="6">
      <t>ソウビヒン</t>
    </rPh>
    <rPh sb="6" eb="9">
      <t>セイゾウギョウ</t>
    </rPh>
    <phoneticPr fontId="2"/>
  </si>
  <si>
    <t>パルプ・紙・紙加工品製造業</t>
    <rPh sb="4" eb="5">
      <t>カミ</t>
    </rPh>
    <rPh sb="6" eb="7">
      <t>カミ</t>
    </rPh>
    <rPh sb="7" eb="10">
      <t>カコウヒン</t>
    </rPh>
    <rPh sb="10" eb="13">
      <t>セイゾウギョウ</t>
    </rPh>
    <phoneticPr fontId="2"/>
  </si>
  <si>
    <t>1800</t>
  </si>
  <si>
    <t>出版・印刷・同関連産業</t>
    <rPh sb="0" eb="2">
      <t>シュッパン</t>
    </rPh>
    <rPh sb="3" eb="5">
      <t>インサツ</t>
    </rPh>
    <rPh sb="6" eb="7">
      <t>ドウ</t>
    </rPh>
    <rPh sb="7" eb="9">
      <t>カンレン</t>
    </rPh>
    <rPh sb="9" eb="11">
      <t>サンギョウ</t>
    </rPh>
    <phoneticPr fontId="2"/>
  </si>
  <si>
    <t>1900</t>
  </si>
  <si>
    <t>化学工業</t>
  </si>
  <si>
    <t>2000</t>
  </si>
  <si>
    <t>塩製造業</t>
    <rPh sb="0" eb="1">
      <t>シオ</t>
    </rPh>
    <rPh sb="1" eb="4">
      <t>セイゾウギョウ</t>
    </rPh>
    <phoneticPr fontId="2"/>
  </si>
  <si>
    <t>医薬品製造業</t>
    <rPh sb="0" eb="3">
      <t>イヤクヒン</t>
    </rPh>
    <rPh sb="3" eb="6">
      <t>セイゾウギョウ</t>
    </rPh>
    <phoneticPr fontId="2"/>
  </si>
  <si>
    <t>農薬製造業</t>
    <rPh sb="0" eb="2">
      <t>ノウヤク</t>
    </rPh>
    <rPh sb="2" eb="5">
      <t>セイゾウギョウ</t>
    </rPh>
    <phoneticPr fontId="2"/>
  </si>
  <si>
    <t>石油製品・石炭製品製造業</t>
    <rPh sb="0" eb="2">
      <t>セキユ</t>
    </rPh>
    <rPh sb="2" eb="4">
      <t>セイヒン</t>
    </rPh>
    <rPh sb="5" eb="7">
      <t>セキタン</t>
    </rPh>
    <rPh sb="7" eb="9">
      <t>セイヒン</t>
    </rPh>
    <rPh sb="9" eb="12">
      <t>セイゾウギョウ</t>
    </rPh>
    <phoneticPr fontId="2"/>
  </si>
  <si>
    <t>2100</t>
  </si>
  <si>
    <t>プラスチック製品製造業</t>
    <rPh sb="6" eb="8">
      <t>セイヒン</t>
    </rPh>
    <rPh sb="8" eb="11">
      <t>セイゾウギョウ</t>
    </rPh>
    <phoneticPr fontId="2"/>
  </si>
  <si>
    <t>2200</t>
  </si>
  <si>
    <t>ゴム製品製造業</t>
    <rPh sb="2" eb="4">
      <t>セイヒン</t>
    </rPh>
    <rPh sb="4" eb="7">
      <t>セイゾウギョウ</t>
    </rPh>
    <phoneticPr fontId="2"/>
  </si>
  <si>
    <t>2300</t>
  </si>
  <si>
    <t>なめし革・同製品・毛皮製造業</t>
    <rPh sb="3" eb="4">
      <t>ガワ</t>
    </rPh>
    <rPh sb="5" eb="6">
      <t>ドウ</t>
    </rPh>
    <rPh sb="6" eb="8">
      <t>セイヒン</t>
    </rPh>
    <rPh sb="9" eb="11">
      <t>ケガワ</t>
    </rPh>
    <rPh sb="11" eb="14">
      <t>セイゾウギョウ</t>
    </rPh>
    <phoneticPr fontId="2"/>
  </si>
  <si>
    <t>2400</t>
  </si>
  <si>
    <t>窯業・土石製品製造業</t>
    <rPh sb="0" eb="2">
      <t>ヨウギョウ</t>
    </rPh>
    <rPh sb="3" eb="5">
      <t>ドセキ</t>
    </rPh>
    <rPh sb="5" eb="7">
      <t>セイヒン</t>
    </rPh>
    <rPh sb="7" eb="10">
      <t>セイゾウギョウ</t>
    </rPh>
    <phoneticPr fontId="2"/>
  </si>
  <si>
    <t>2500</t>
  </si>
  <si>
    <t>鉄鋼業</t>
    <rPh sb="0" eb="3">
      <t>テッコウギョウ</t>
    </rPh>
    <phoneticPr fontId="2"/>
  </si>
  <si>
    <t>2600</t>
  </si>
  <si>
    <t>非鉄金属製造業</t>
    <rPh sb="0" eb="2">
      <t>ヒテツ</t>
    </rPh>
    <rPh sb="2" eb="4">
      <t>キンゾク</t>
    </rPh>
    <rPh sb="4" eb="7">
      <t>セイゾウギョウ</t>
    </rPh>
    <phoneticPr fontId="2"/>
  </si>
  <si>
    <t>2700</t>
  </si>
  <si>
    <t>金属製品製造業</t>
    <rPh sb="0" eb="2">
      <t>キンゾク</t>
    </rPh>
    <rPh sb="2" eb="4">
      <t>セイヒン</t>
    </rPh>
    <rPh sb="4" eb="7">
      <t>セイゾウギョウ</t>
    </rPh>
    <phoneticPr fontId="2"/>
  </si>
  <si>
    <t>2800</t>
  </si>
  <si>
    <t>一般機械器具製造業</t>
    <rPh sb="0" eb="2">
      <t>イッパン</t>
    </rPh>
    <rPh sb="2" eb="4">
      <t>キカイ</t>
    </rPh>
    <rPh sb="4" eb="6">
      <t>キグ</t>
    </rPh>
    <rPh sb="6" eb="9">
      <t>セイゾウギョウ</t>
    </rPh>
    <phoneticPr fontId="2"/>
  </si>
  <si>
    <t>2900</t>
  </si>
  <si>
    <t>電気機械器具製造業</t>
  </si>
  <si>
    <t>3000</t>
  </si>
  <si>
    <t>電子応用装置製造業</t>
    <rPh sb="0" eb="2">
      <t>デンシ</t>
    </rPh>
    <rPh sb="2" eb="4">
      <t>オウヨウ</t>
    </rPh>
    <rPh sb="4" eb="6">
      <t>ソウチ</t>
    </rPh>
    <rPh sb="6" eb="9">
      <t>セイゾウギョウ</t>
    </rPh>
    <phoneticPr fontId="2"/>
  </si>
  <si>
    <t>電気計測器製造業</t>
    <rPh sb="0" eb="2">
      <t>デンキ</t>
    </rPh>
    <rPh sb="2" eb="4">
      <t>ケイソク</t>
    </rPh>
    <rPh sb="4" eb="5">
      <t>キ</t>
    </rPh>
    <rPh sb="5" eb="8">
      <t>セイゾウギョウ</t>
    </rPh>
    <phoneticPr fontId="2"/>
  </si>
  <si>
    <t>輸送用機械器具製造業</t>
    <rPh sb="0" eb="3">
      <t>ユソウヨウ</t>
    </rPh>
    <rPh sb="3" eb="5">
      <t>キカイ</t>
    </rPh>
    <rPh sb="5" eb="7">
      <t>キグ</t>
    </rPh>
    <rPh sb="7" eb="10">
      <t>セイゾウギョウ</t>
    </rPh>
    <phoneticPr fontId="2"/>
  </si>
  <si>
    <t>3100</t>
  </si>
  <si>
    <t>鉄道車両・同部分品製造業</t>
    <rPh sb="0" eb="2">
      <t>テツドウ</t>
    </rPh>
    <rPh sb="2" eb="4">
      <t>シャリョウ</t>
    </rPh>
    <rPh sb="5" eb="6">
      <t>ドウ</t>
    </rPh>
    <rPh sb="6" eb="8">
      <t>ブブン</t>
    </rPh>
    <rPh sb="8" eb="9">
      <t>ヒン</t>
    </rPh>
    <rPh sb="9" eb="12">
      <t>セイゾウギョウ</t>
    </rPh>
    <phoneticPr fontId="2"/>
  </si>
  <si>
    <t>船舶製造・修理業、舶用機関製造業</t>
    <rPh sb="0" eb="2">
      <t>センパク</t>
    </rPh>
    <rPh sb="2" eb="4">
      <t>セイゾウ</t>
    </rPh>
    <rPh sb="5" eb="8">
      <t>シュウリギョウ</t>
    </rPh>
    <rPh sb="9" eb="11">
      <t>ハクヨウ</t>
    </rPh>
    <rPh sb="11" eb="13">
      <t>キカン</t>
    </rPh>
    <rPh sb="13" eb="16">
      <t>セイゾウギョウ</t>
    </rPh>
    <phoneticPr fontId="2"/>
  </si>
  <si>
    <t>精密機械器具製造業</t>
    <rPh sb="0" eb="2">
      <t>セイミツ</t>
    </rPh>
    <rPh sb="2" eb="4">
      <t>キカイ</t>
    </rPh>
    <rPh sb="4" eb="6">
      <t>キグ</t>
    </rPh>
    <rPh sb="6" eb="9">
      <t>セイゾウギョウ</t>
    </rPh>
    <phoneticPr fontId="2"/>
  </si>
  <si>
    <t>3200</t>
  </si>
  <si>
    <t>医療用機械器具・医療用品製造業</t>
    <rPh sb="0" eb="3">
      <t>イリョウヨウ</t>
    </rPh>
    <rPh sb="3" eb="5">
      <t>キカイ</t>
    </rPh>
    <rPh sb="5" eb="7">
      <t>キグ</t>
    </rPh>
    <rPh sb="8" eb="10">
      <t>イリョウ</t>
    </rPh>
    <rPh sb="10" eb="12">
      <t>ヨウヒン</t>
    </rPh>
    <rPh sb="12" eb="15">
      <t>セイゾウギョウ</t>
    </rPh>
    <phoneticPr fontId="2"/>
  </si>
  <si>
    <t>武器製造業</t>
    <rPh sb="0" eb="2">
      <t>ブキ</t>
    </rPh>
    <rPh sb="2" eb="5">
      <t>セイゾウギョウ</t>
    </rPh>
    <phoneticPr fontId="2"/>
  </si>
  <si>
    <t>3300</t>
  </si>
  <si>
    <t>その他の製造業</t>
    <rPh sb="2" eb="3">
      <t>タ</t>
    </rPh>
    <rPh sb="4" eb="7">
      <t>セイゾウギョウ</t>
    </rPh>
    <phoneticPr fontId="2"/>
  </si>
  <si>
    <t>3400</t>
  </si>
  <si>
    <t>四</t>
    <rPh sb="0" eb="1">
      <t>4</t>
    </rPh>
    <phoneticPr fontId="2"/>
  </si>
  <si>
    <t>電気業</t>
    <rPh sb="0" eb="3">
      <t>デンキギョウ</t>
    </rPh>
    <phoneticPr fontId="2"/>
  </si>
  <si>
    <t>3500</t>
  </si>
  <si>
    <t>五</t>
    <rPh sb="0" eb="1">
      <t>5</t>
    </rPh>
    <phoneticPr fontId="2"/>
  </si>
  <si>
    <t>ガス業</t>
    <rPh sb="2" eb="3">
      <t>ギョウ</t>
    </rPh>
    <phoneticPr fontId="2"/>
  </si>
  <si>
    <t>3600</t>
  </si>
  <si>
    <t>六</t>
    <rPh sb="0" eb="1">
      <t>6</t>
    </rPh>
    <phoneticPr fontId="2"/>
  </si>
  <si>
    <t>熱供給業</t>
    <rPh sb="0" eb="3">
      <t>ネツキョウキュウ</t>
    </rPh>
    <rPh sb="3" eb="4">
      <t>ギョウ</t>
    </rPh>
    <phoneticPr fontId="2"/>
  </si>
  <si>
    <t>3700</t>
  </si>
  <si>
    <t>七</t>
    <rPh sb="0" eb="1">
      <t>7</t>
    </rPh>
    <phoneticPr fontId="2"/>
  </si>
  <si>
    <t>下水道業</t>
    <rPh sb="0" eb="3">
      <t>ゲスイドウ</t>
    </rPh>
    <rPh sb="3" eb="4">
      <t>ギョウ</t>
    </rPh>
    <phoneticPr fontId="2"/>
  </si>
  <si>
    <t>八</t>
    <rPh sb="0" eb="1">
      <t>8</t>
    </rPh>
    <phoneticPr fontId="2"/>
  </si>
  <si>
    <t>鉄道業</t>
    <rPh sb="0" eb="2">
      <t>テツドウ</t>
    </rPh>
    <rPh sb="2" eb="3">
      <t>ギョウ</t>
    </rPh>
    <phoneticPr fontId="2"/>
  </si>
  <si>
    <t>3900</t>
  </si>
  <si>
    <t>九</t>
    <rPh sb="0" eb="1">
      <t>9</t>
    </rPh>
    <phoneticPr fontId="2"/>
  </si>
  <si>
    <t>倉庫業</t>
    <rPh sb="0" eb="3">
      <t>ソウコギョウ</t>
    </rPh>
    <phoneticPr fontId="2"/>
  </si>
  <si>
    <t>十</t>
    <rPh sb="0" eb="1">
      <t>10</t>
    </rPh>
    <phoneticPr fontId="2"/>
  </si>
  <si>
    <t>石油卸売業</t>
    <rPh sb="0" eb="2">
      <t>セキユ</t>
    </rPh>
    <rPh sb="2" eb="5">
      <t>オロシウリギョウ</t>
    </rPh>
    <phoneticPr fontId="2"/>
  </si>
  <si>
    <t>十一</t>
    <rPh sb="0" eb="2">
      <t>11</t>
    </rPh>
    <phoneticPr fontId="2"/>
  </si>
  <si>
    <t>鉄スクラップ卸売業</t>
    <rPh sb="0" eb="1">
      <t>テツ</t>
    </rPh>
    <rPh sb="6" eb="9">
      <t>オロシウリギョウ</t>
    </rPh>
    <phoneticPr fontId="2"/>
  </si>
  <si>
    <t>十二</t>
    <rPh sb="0" eb="2">
      <t>12</t>
    </rPh>
    <phoneticPr fontId="2"/>
  </si>
  <si>
    <t>自動車卸売業</t>
    <rPh sb="0" eb="3">
      <t>ジドウシャ</t>
    </rPh>
    <rPh sb="3" eb="6">
      <t>オロシウリギョウ</t>
    </rPh>
    <phoneticPr fontId="2"/>
  </si>
  <si>
    <t>十三</t>
    <rPh sb="0" eb="2">
      <t>13</t>
    </rPh>
    <phoneticPr fontId="2"/>
  </si>
  <si>
    <t>燃料小売業</t>
    <rPh sb="0" eb="2">
      <t>ネンリョウ</t>
    </rPh>
    <rPh sb="2" eb="5">
      <t>コウリギョウ</t>
    </rPh>
    <phoneticPr fontId="2"/>
  </si>
  <si>
    <t>十四</t>
    <rPh sb="0" eb="2">
      <t>14</t>
    </rPh>
    <phoneticPr fontId="2"/>
  </si>
  <si>
    <t>洗濯業</t>
    <rPh sb="0" eb="3">
      <t>センタクギョウ</t>
    </rPh>
    <phoneticPr fontId="2"/>
  </si>
  <si>
    <t>十五</t>
    <rPh sb="0" eb="2">
      <t>15</t>
    </rPh>
    <phoneticPr fontId="2"/>
  </si>
  <si>
    <t>写真業</t>
    <rPh sb="0" eb="3">
      <t>シャシンギョウ</t>
    </rPh>
    <phoneticPr fontId="2"/>
  </si>
  <si>
    <t>十六</t>
    <rPh sb="0" eb="2">
      <t>16</t>
    </rPh>
    <phoneticPr fontId="2"/>
  </si>
  <si>
    <t>自動車整備業</t>
    <rPh sb="0" eb="3">
      <t>ジドウシャ</t>
    </rPh>
    <rPh sb="3" eb="5">
      <t>セイビ</t>
    </rPh>
    <rPh sb="5" eb="6">
      <t>ギョウ</t>
    </rPh>
    <phoneticPr fontId="2"/>
  </si>
  <si>
    <t>十七</t>
    <rPh sb="0" eb="2">
      <t>17</t>
    </rPh>
    <phoneticPr fontId="2"/>
  </si>
  <si>
    <t>機械修理業</t>
    <rPh sb="0" eb="2">
      <t>キカイ</t>
    </rPh>
    <rPh sb="2" eb="5">
      <t>シュウリギョウ</t>
    </rPh>
    <phoneticPr fontId="2"/>
  </si>
  <si>
    <t>十八</t>
    <rPh sb="0" eb="2">
      <t>18</t>
    </rPh>
    <phoneticPr fontId="2"/>
  </si>
  <si>
    <t>商品検査業</t>
    <rPh sb="0" eb="2">
      <t>ショウヒン</t>
    </rPh>
    <rPh sb="2" eb="4">
      <t>ケンサ</t>
    </rPh>
    <rPh sb="4" eb="5">
      <t>ギョウ</t>
    </rPh>
    <phoneticPr fontId="2"/>
  </si>
  <si>
    <t>十九</t>
    <rPh sb="0" eb="2">
      <t>19</t>
    </rPh>
    <phoneticPr fontId="2"/>
  </si>
  <si>
    <t>計量証明業</t>
    <rPh sb="0" eb="2">
      <t>ケイリョウ</t>
    </rPh>
    <rPh sb="2" eb="4">
      <t>ショウメイ</t>
    </rPh>
    <rPh sb="4" eb="5">
      <t>ギョウ</t>
    </rPh>
    <phoneticPr fontId="2"/>
  </si>
  <si>
    <t>二十</t>
    <rPh sb="0" eb="2">
      <t>20</t>
    </rPh>
    <phoneticPr fontId="2"/>
  </si>
  <si>
    <t>一般廃棄物処理業（ごみ処分業に限る。）</t>
  </si>
  <si>
    <t>二十一</t>
    <rPh sb="0" eb="3">
      <t>21</t>
    </rPh>
    <phoneticPr fontId="2"/>
  </si>
  <si>
    <t>産業廃棄物処分業</t>
    <rPh sb="0" eb="2">
      <t>サンギョウ</t>
    </rPh>
    <rPh sb="2" eb="5">
      <t>ハイキブツ</t>
    </rPh>
    <rPh sb="5" eb="7">
      <t>ショブン</t>
    </rPh>
    <rPh sb="7" eb="8">
      <t>ギョウ</t>
    </rPh>
    <phoneticPr fontId="2"/>
  </si>
  <si>
    <t>特別管理産業廃棄物処分業</t>
  </si>
  <si>
    <t>二十二</t>
    <rPh sb="0" eb="3">
      <t>22</t>
    </rPh>
    <phoneticPr fontId="2"/>
  </si>
  <si>
    <t>高等教育機関</t>
    <rPh sb="0" eb="2">
      <t>コウトウ</t>
    </rPh>
    <rPh sb="2" eb="4">
      <t>キョウイク</t>
    </rPh>
    <rPh sb="4" eb="6">
      <t>キカン</t>
    </rPh>
    <phoneticPr fontId="2"/>
  </si>
  <si>
    <t>自然科学研究所</t>
    <rPh sb="0" eb="2">
      <t>シゼン</t>
    </rPh>
    <rPh sb="2" eb="4">
      <t>カガク</t>
    </rPh>
    <rPh sb="4" eb="7">
      <t>ケンキュウショ</t>
    </rPh>
    <phoneticPr fontId="2"/>
  </si>
  <si>
    <t>国の機関又は地方公共団体の公務　（注２，３）</t>
    <rPh sb="0" eb="1">
      <t>クニ</t>
    </rPh>
    <rPh sb="2" eb="4">
      <t>キカン</t>
    </rPh>
    <rPh sb="4" eb="5">
      <t>マタ</t>
    </rPh>
    <rPh sb="6" eb="8">
      <t>チホウ</t>
    </rPh>
    <rPh sb="8" eb="10">
      <t>コウキョウ</t>
    </rPh>
    <rPh sb="10" eb="12">
      <t>ダンタイ</t>
    </rPh>
    <rPh sb="13" eb="15">
      <t>コウム</t>
    </rPh>
    <rPh sb="17" eb="18">
      <t>チュウ</t>
    </rPh>
    <phoneticPr fontId="2"/>
  </si>
  <si>
    <t>上記のいずれか</t>
    <rPh sb="0" eb="2">
      <t>ジョウキ</t>
    </rPh>
    <phoneticPr fontId="2"/>
  </si>
  <si>
    <t>注１</t>
    <rPh sb="0" eb="1">
      <t>チュウ</t>
    </rPh>
    <phoneticPr fontId="2"/>
  </si>
  <si>
    <t>自然科学研究所については、主たる研究対象に最も近い事業が属する業種によりあて先を判断して下さい。</t>
    <rPh sb="0" eb="2">
      <t>シゼン</t>
    </rPh>
    <rPh sb="2" eb="4">
      <t>カガク</t>
    </rPh>
    <rPh sb="4" eb="7">
      <t>ケンキュウショ</t>
    </rPh>
    <rPh sb="13" eb="14">
      <t>シュ</t>
    </rPh>
    <rPh sb="16" eb="18">
      <t>ケンキュウ</t>
    </rPh>
    <rPh sb="18" eb="20">
      <t>タイショウ</t>
    </rPh>
    <rPh sb="21" eb="22">
      <t>モット</t>
    </rPh>
    <rPh sb="23" eb="24">
      <t>チカ</t>
    </rPh>
    <rPh sb="25" eb="27">
      <t>ジギョウ</t>
    </rPh>
    <rPh sb="28" eb="29">
      <t>ゾク</t>
    </rPh>
    <rPh sb="31" eb="33">
      <t>ギョウシュ</t>
    </rPh>
    <rPh sb="38" eb="39">
      <t>サキ</t>
    </rPh>
    <rPh sb="40" eb="42">
      <t>ハンダン</t>
    </rPh>
    <rPh sb="44" eb="45">
      <t>クダ</t>
    </rPh>
    <phoneticPr fontId="2"/>
  </si>
  <si>
    <t>注２</t>
    <rPh sb="0" eb="1">
      <t>チュウ</t>
    </rPh>
    <phoneticPr fontId="2"/>
  </si>
  <si>
    <t>国の機関又は地方公共団体の公務については、公務の具体的内容に対応した業種を分類し、法の対象となる業種に属する事業を営んでる場合には、当該対象業種のコード番号を記載して下さい。</t>
    <rPh sb="0" eb="1">
      <t>クニ</t>
    </rPh>
    <rPh sb="2" eb="4">
      <t>キカン</t>
    </rPh>
    <rPh sb="4" eb="5">
      <t>マタ</t>
    </rPh>
    <rPh sb="6" eb="8">
      <t>チホウ</t>
    </rPh>
    <rPh sb="8" eb="10">
      <t>コウキョウ</t>
    </rPh>
    <rPh sb="10" eb="12">
      <t>ダンタイ</t>
    </rPh>
    <rPh sb="13" eb="15">
      <t>コウム</t>
    </rPh>
    <rPh sb="21" eb="23">
      <t>コウム</t>
    </rPh>
    <rPh sb="24" eb="27">
      <t>グタイテキ</t>
    </rPh>
    <rPh sb="27" eb="29">
      <t>ナイヨウ</t>
    </rPh>
    <rPh sb="30" eb="32">
      <t>タイオウ</t>
    </rPh>
    <rPh sb="34" eb="36">
      <t>ギョウシュ</t>
    </rPh>
    <rPh sb="37" eb="39">
      <t>ブンルイ</t>
    </rPh>
    <rPh sb="41" eb="42">
      <t>ホウ</t>
    </rPh>
    <rPh sb="43" eb="45">
      <t>タイショウ</t>
    </rPh>
    <rPh sb="48" eb="50">
      <t>ギョウシュ</t>
    </rPh>
    <rPh sb="51" eb="52">
      <t>ゾク</t>
    </rPh>
    <rPh sb="54" eb="56">
      <t>ジギョウ</t>
    </rPh>
    <rPh sb="57" eb="58">
      <t>イトナ</t>
    </rPh>
    <rPh sb="61" eb="63">
      <t>バアイ</t>
    </rPh>
    <rPh sb="66" eb="68">
      <t>トウガイ</t>
    </rPh>
    <rPh sb="68" eb="70">
      <t>タイショウ</t>
    </rPh>
    <rPh sb="70" eb="72">
      <t>ギョウシュ</t>
    </rPh>
    <rPh sb="76" eb="78">
      <t>バンゴウ</t>
    </rPh>
    <rPh sb="79" eb="81">
      <t>キサイ</t>
    </rPh>
    <rPh sb="83" eb="84">
      <t>クダ</t>
    </rPh>
    <phoneticPr fontId="2"/>
  </si>
  <si>
    <t>注３</t>
    <rPh sb="0" eb="1">
      <t>チュウ</t>
    </rPh>
    <phoneticPr fontId="2"/>
  </si>
  <si>
    <t>国の機関については、その営む事業に関わらず、当該機関を所管する大臣をあて先として下さい。また、地方公共団体の公務については、その営む事業が属する業種を所管する大臣をあて先として下さい</t>
    <rPh sb="0" eb="1">
      <t>クニ</t>
    </rPh>
    <rPh sb="2" eb="4">
      <t>キカン</t>
    </rPh>
    <rPh sb="12" eb="13">
      <t>イトナ</t>
    </rPh>
    <rPh sb="14" eb="16">
      <t>ジギョウ</t>
    </rPh>
    <rPh sb="17" eb="18">
      <t>カカ</t>
    </rPh>
    <rPh sb="22" eb="24">
      <t>トウガイ</t>
    </rPh>
    <rPh sb="24" eb="26">
      <t>キカン</t>
    </rPh>
    <rPh sb="27" eb="29">
      <t>ショカン</t>
    </rPh>
    <rPh sb="31" eb="33">
      <t>ダイジン</t>
    </rPh>
    <rPh sb="36" eb="37">
      <t>サキ</t>
    </rPh>
    <rPh sb="40" eb="41">
      <t>クダ</t>
    </rPh>
    <rPh sb="47" eb="49">
      <t>チホウ</t>
    </rPh>
    <rPh sb="49" eb="51">
      <t>コウキョウ</t>
    </rPh>
    <rPh sb="51" eb="53">
      <t>ダンタイ</t>
    </rPh>
    <rPh sb="54" eb="56">
      <t>コウム</t>
    </rPh>
    <rPh sb="64" eb="65">
      <t>イトナ</t>
    </rPh>
    <rPh sb="66" eb="68">
      <t>ジギョウ</t>
    </rPh>
    <rPh sb="69" eb="70">
      <t>ゾク</t>
    </rPh>
    <rPh sb="72" eb="74">
      <t>ギョウシュ</t>
    </rPh>
    <rPh sb="75" eb="77">
      <t>ショカン</t>
    </rPh>
    <rPh sb="79" eb="81">
      <t>ダイジン</t>
    </rPh>
    <rPh sb="84" eb="85">
      <t>サキ</t>
    </rPh>
    <rPh sb="88" eb="89">
      <t>クダ</t>
    </rPh>
    <phoneticPr fontId="2"/>
  </si>
  <si>
    <t>規則番号</t>
    <rPh sb="0" eb="2">
      <t>キソク</t>
    </rPh>
    <rPh sb="2" eb="4">
      <t>バンゴウ</t>
    </rPh>
    <phoneticPr fontId="2"/>
  </si>
  <si>
    <t>亜鉛の水溶性化合物</t>
  </si>
  <si>
    <t>アクリルアミド</t>
  </si>
  <si>
    <t>アクリル酸２－（ジメチルアミノ）エチル</t>
  </si>
  <si>
    <t>２，２’－アゾビスイソブチロニトリル</t>
  </si>
  <si>
    <t>フィプロニル</t>
  </si>
  <si>
    <t>メラミン</t>
  </si>
  <si>
    <t>１－ナフチルアミン</t>
  </si>
  <si>
    <t>直鎖アルキルベンゼンスルホン酸及びその塩（アルキル基の炭素数が１０から１４までのもの及びその混合物に限る。）</t>
  </si>
  <si>
    <t>アンチモン及びその化合物</t>
  </si>
  <si>
    <t>石綿</t>
  </si>
  <si>
    <t>○</t>
  </si>
  <si>
    <t>２－イミダゾリジンチオン</t>
  </si>
  <si>
    <t>イミノクタジン</t>
  </si>
  <si>
    <t/>
  </si>
  <si>
    <t>アクリル酸及びその水溶性塩</t>
  </si>
  <si>
    <t>アクリル酸２－ヒドロキシエチル</t>
  </si>
  <si>
    <t>アクリル酸ノルマル－ブチル</t>
  </si>
  <si>
    <t>アジ化ナトリウム</t>
  </si>
  <si>
    <t>アセトンシアノヒドリン</t>
  </si>
  <si>
    <t>アセナフテン</t>
  </si>
  <si>
    <t>オルト－アニシジン</t>
  </si>
  <si>
    <t>１－アミノ－９，１０－アントラキノン</t>
  </si>
  <si>
    <t>２－アミノエタノール</t>
  </si>
  <si>
    <t>パラ－アミノフェノール</t>
  </si>
  <si>
    <t>メタ－アミノフェノール</t>
  </si>
  <si>
    <t>３－アミノ－１－プロペン</t>
  </si>
  <si>
    <t>アリルアルコール</t>
  </si>
  <si>
    <t>３－イソシアナトメチル－３，５，５－トリメチルシクロヘキシル＝イソシアネート</t>
  </si>
  <si>
    <t>イソブチルアルデヒド</t>
  </si>
  <si>
    <t>２，２’－｛イソプロピリデンビス［（２，６－ジブロモ－４，１－フェニレン）オキシ］｝ジエタノール</t>
  </si>
  <si>
    <t>インジウム及びその化合物</t>
  </si>
  <si>
    <t>エタンチオール</t>
  </si>
  <si>
    <t>２－エチルヘキサン酸</t>
  </si>
  <si>
    <t>エチレングリコールモノエチルエーテル</t>
  </si>
  <si>
    <t>エチレングリコールモノメチルエーテル</t>
  </si>
  <si>
    <t>２，３－エポキシ－１－プロパノール</t>
  </si>
  <si>
    <t>２，３－エポキシプロピル＝フェニルエーテル</t>
  </si>
  <si>
    <t>塩化第二鉄</t>
  </si>
  <si>
    <t>塩化パラフィン（炭素数が１０から１３までのもの及びその混合物に限る。）</t>
  </si>
  <si>
    <t>１－オクタノール</t>
  </si>
  <si>
    <t>パラ－オクチルフェノール</t>
  </si>
  <si>
    <t>イプシロン－カプロラクタム</t>
  </si>
  <si>
    <t>カルシウムシアナミド</t>
  </si>
  <si>
    <t>２，６－キシレノール</t>
  </si>
  <si>
    <t>キノリン</t>
  </si>
  <si>
    <t>クメン</t>
  </si>
  <si>
    <t>グリオキサール</t>
  </si>
  <si>
    <t>クレゾール</t>
  </si>
  <si>
    <t>クロロアニリン</t>
  </si>
  <si>
    <t>２－メルカプトベンゾチアゾール</t>
  </si>
  <si>
    <t>２－（モルホリノジチオ）ベンゾチアゾール</t>
  </si>
  <si>
    <t>モルホリン</t>
  </si>
  <si>
    <t>りん化アルミニウム</t>
  </si>
  <si>
    <t>りん酸トリス（２－エチルヘキシル）</t>
  </si>
  <si>
    <t>りん酸トリトリル</t>
  </si>
  <si>
    <t>りん酸トリフェニル</t>
  </si>
  <si>
    <t>りん酸トリ－ノルマル－ブチル</t>
  </si>
  <si>
    <t>号番号</t>
  </si>
  <si>
    <t>キザロホップエチル</t>
  </si>
  <si>
    <t>硫酸ジエチル</t>
  </si>
  <si>
    <t>ブタミホス</t>
  </si>
  <si>
    <t>硫酸ジメチル</t>
  </si>
  <si>
    <t>ＥＰＮ</t>
  </si>
  <si>
    <t>ペンディメタリン</t>
  </si>
  <si>
    <t>エチレンジアミン四酢酸</t>
  </si>
  <si>
    <t>マンネブ</t>
  </si>
  <si>
    <t>マンコゼブ又はマンゼブ</t>
  </si>
  <si>
    <t>ジクアトジブロミド又はジクワット</t>
  </si>
  <si>
    <t>カドミウム及びその化合物</t>
  </si>
  <si>
    <t>銀及びその水溶性化合物</t>
  </si>
  <si>
    <t>グルタルアルデヒド</t>
  </si>
  <si>
    <t>クロム及び三価クロム化合物</t>
  </si>
  <si>
    <t>六価クロム化合物</t>
  </si>
  <si>
    <t>アトラジン</t>
  </si>
  <si>
    <t>フルアジナム</t>
  </si>
  <si>
    <t>１－クロロ－２，４－ジニトロベンゼン</t>
  </si>
  <si>
    <t>ＨＣＦＣ－１４２ｂ</t>
  </si>
  <si>
    <t>ＨＣＦＣ－２２</t>
  </si>
  <si>
    <t>ＨＣＦＣ－１２４</t>
  </si>
  <si>
    <t>シマジン又はＣＡＴ</t>
  </si>
  <si>
    <t>ＭＣＰ又はＭＣＰＡ</t>
  </si>
  <si>
    <t>コバルト及びその化合物</t>
  </si>
  <si>
    <t>無機シアン化合物（錯塩及びシアン酸塩を除く。）</t>
  </si>
  <si>
    <t>３，３’－ジクロロ－４，４’－ジアミノジフェニルメタン</t>
  </si>
  <si>
    <t>プロピザミド</t>
  </si>
  <si>
    <t>１，４－ジクロロ－２－ニトロベンゼン</t>
  </si>
  <si>
    <t>ジウロン又はＤＣＭＵ</t>
  </si>
  <si>
    <t>リニュロン</t>
  </si>
  <si>
    <t>２，４－Ｄ又は２，４－ＰＡ</t>
  </si>
  <si>
    <t>ＨＣＦＣ－１４１ｂ</t>
  </si>
  <si>
    <t>３，３’－ジクロロベンジジン</t>
  </si>
  <si>
    <t>ピラゾキシフェン</t>
  </si>
  <si>
    <t>ジクロベニル又はＤＢＮ</t>
  </si>
  <si>
    <t>ＨＣＦＣ－２２５</t>
  </si>
  <si>
    <t>ジチアノン</t>
  </si>
  <si>
    <t>イソプロチオラン</t>
  </si>
  <si>
    <t>エディフェンホス又はＥＤＤＰ</t>
  </si>
  <si>
    <t>エチルチオメトン又はジスルホトン</t>
  </si>
  <si>
    <t>ホサロン</t>
  </si>
  <si>
    <t>メチダチオン又はＤＭＴＰ</t>
  </si>
  <si>
    <t>マラソン又はマラチオン</t>
  </si>
  <si>
    <t>ジニトロトルエン</t>
  </si>
  <si>
    <t>ジフェニルアミン</t>
  </si>
  <si>
    <t>フェノチオカルブ</t>
  </si>
  <si>
    <t>Ｎ，Ｎ－ジメチルドデシルアミン＝Ｎ－オキシド</t>
  </si>
  <si>
    <t>アイオキシニル</t>
  </si>
  <si>
    <t>水銀及びその化合物</t>
  </si>
  <si>
    <t>有機スズ化合物</t>
  </si>
  <si>
    <t>セレン及びその化合物</t>
  </si>
  <si>
    <t>ダイオキシン類</t>
  </si>
  <si>
    <t>ダゾメット</t>
  </si>
  <si>
    <t>チオ尿素</t>
  </si>
  <si>
    <t>ピラクロホス</t>
  </si>
  <si>
    <t>ダイアジノン</t>
  </si>
  <si>
    <t>クロルピリホス</t>
  </si>
  <si>
    <t>イソキサチオン</t>
  </si>
  <si>
    <t>フェニトロチオン又はＭＥＰ</t>
  </si>
  <si>
    <t>フェンチオン又はＭＰＰ</t>
  </si>
  <si>
    <t>プロフェノホス</t>
  </si>
  <si>
    <t>イプロベンホス又はＩＢＰ</t>
  </si>
  <si>
    <t>ヘキサメチレンテトラミン</t>
  </si>
  <si>
    <t>クロロタロニル又はＴＰＮ</t>
  </si>
  <si>
    <t>テトラヒドロメチル無水フタル酸</t>
  </si>
  <si>
    <t>チウラム又はチラム</t>
  </si>
  <si>
    <t>テレフタル酸</t>
  </si>
  <si>
    <t>テレフタル酸ジメチル</t>
  </si>
  <si>
    <t>銅水溶性塩（錯塩を除く。）</t>
  </si>
  <si>
    <t>トリクロピル</t>
  </si>
  <si>
    <t>１，３，５－トリス（２，３－エポキシプロピル）－１，３，５－トリアジン－２，４，６（１Ｈ，３Ｈ，５Ｈ）－トリオン</t>
  </si>
  <si>
    <t>トリフルラリン</t>
  </si>
  <si>
    <t>ニッケル</t>
  </si>
  <si>
    <t>ニッケル化合物</t>
  </si>
  <si>
    <t>ニトリロ三酢酸</t>
  </si>
  <si>
    <t>ニトログリセリン</t>
  </si>
  <si>
    <t>シメトリン</t>
  </si>
  <si>
    <t>オキシン銅又は有機銅</t>
  </si>
  <si>
    <t>クロフェンチジン</t>
  </si>
  <si>
    <t>ジラム</t>
  </si>
  <si>
    <t>18:その他</t>
    <rPh sb="5" eb="6">
      <t>タ</t>
    </rPh>
    <phoneticPr fontId="2"/>
  </si>
  <si>
    <t>廃棄物の種類</t>
  </si>
  <si>
    <t>廃棄物の処理方法</t>
  </si>
  <si>
    <t>移動量</t>
    <rPh sb="0" eb="2">
      <t>イドウ</t>
    </rPh>
    <rPh sb="2" eb="3">
      <t>リョウ</t>
    </rPh>
    <phoneticPr fontId="2"/>
  </si>
  <si>
    <t>備考　　  1　第一種管理化学物質の名称の欄及び第一種管理化学物質の号番号の欄には、大阪府生活環境の保全等に関する条例施行規則別表第18の9に掲げる名称（同表に別名の記載がある第一種管理化学物質にあっては、当該別名）及び号番号を記載すること。
　　　　　2　移動量のうち、ロは、廃棄物としての移動量を記載すること。
　　　　　3　排出量、移動量及び取扱量の有効数字は、２桁とすること。ただし、排出量又は移動量が１キログラム未満の場合は、小数第２位以下を四捨五入すること。
　　　　　4　※の欄には記入しないこと。</t>
    <rPh sb="0" eb="2">
      <t>ビコウ</t>
    </rPh>
    <rPh sb="8" eb="9">
      <t>ダイ</t>
    </rPh>
    <rPh sb="9" eb="11">
      <t>イチシュ</t>
    </rPh>
    <rPh sb="11" eb="13">
      <t>カンリ</t>
    </rPh>
    <rPh sb="13" eb="15">
      <t>カガク</t>
    </rPh>
    <rPh sb="15" eb="17">
      <t>ブッシツ</t>
    </rPh>
    <rPh sb="18" eb="20">
      <t>メイショウ</t>
    </rPh>
    <rPh sb="21" eb="22">
      <t>ラン</t>
    </rPh>
    <rPh sb="22" eb="23">
      <t>オヨ</t>
    </rPh>
    <rPh sb="24" eb="25">
      <t>ダイ</t>
    </rPh>
    <rPh sb="25" eb="27">
      <t>イチシュ</t>
    </rPh>
    <rPh sb="27" eb="29">
      <t>カンリ</t>
    </rPh>
    <rPh sb="29" eb="31">
      <t>カガク</t>
    </rPh>
    <rPh sb="31" eb="33">
      <t>ブッシツ</t>
    </rPh>
    <rPh sb="34" eb="35">
      <t>ゴウ</t>
    </rPh>
    <rPh sb="35" eb="37">
      <t>バンゴウ</t>
    </rPh>
    <rPh sb="38" eb="39">
      <t>ラン</t>
    </rPh>
    <rPh sb="42" eb="45">
      <t>オオサカフ</t>
    </rPh>
    <rPh sb="45" eb="47">
      <t>セイカツ</t>
    </rPh>
    <rPh sb="47" eb="49">
      <t>カンキョウ</t>
    </rPh>
    <rPh sb="50" eb="52">
      <t>ホゼン</t>
    </rPh>
    <rPh sb="52" eb="53">
      <t>トウ</t>
    </rPh>
    <rPh sb="54" eb="55">
      <t>カン</t>
    </rPh>
    <rPh sb="57" eb="59">
      <t>ジョウレイ</t>
    </rPh>
    <rPh sb="59" eb="61">
      <t>セコウ</t>
    </rPh>
    <rPh sb="61" eb="63">
      <t>キソク</t>
    </rPh>
    <rPh sb="63" eb="65">
      <t>ベッピョウ</t>
    </rPh>
    <rPh sb="65" eb="66">
      <t>ダイ</t>
    </rPh>
    <rPh sb="71" eb="72">
      <t>カカ</t>
    </rPh>
    <rPh sb="74" eb="76">
      <t>メイショウ</t>
    </rPh>
    <rPh sb="77" eb="78">
      <t>ドウ</t>
    </rPh>
    <rPh sb="78" eb="79">
      <t>ヒョウ</t>
    </rPh>
    <rPh sb="80" eb="82">
      <t>ベツメイ</t>
    </rPh>
    <rPh sb="83" eb="85">
      <t>キサイ</t>
    </rPh>
    <rPh sb="88" eb="89">
      <t>ダイ</t>
    </rPh>
    <rPh sb="89" eb="91">
      <t>イチシュ</t>
    </rPh>
    <rPh sb="91" eb="93">
      <t>カンリ</t>
    </rPh>
    <rPh sb="93" eb="95">
      <t>カガク</t>
    </rPh>
    <rPh sb="95" eb="97">
      <t>ブッシツ</t>
    </rPh>
    <rPh sb="103" eb="105">
      <t>トウガイ</t>
    </rPh>
    <rPh sb="105" eb="107">
      <t>ベツメイ</t>
    </rPh>
    <rPh sb="108" eb="109">
      <t>オヨ</t>
    </rPh>
    <rPh sb="110" eb="111">
      <t>ゴウ</t>
    </rPh>
    <rPh sb="111" eb="113">
      <t>バンゴウ</t>
    </rPh>
    <rPh sb="114" eb="116">
      <t>キサイ</t>
    </rPh>
    <rPh sb="129" eb="131">
      <t>イドウ</t>
    </rPh>
    <rPh sb="131" eb="132">
      <t>リョウ</t>
    </rPh>
    <rPh sb="139" eb="142">
      <t>ハイキブツ</t>
    </rPh>
    <rPh sb="146" eb="148">
      <t>イドウ</t>
    </rPh>
    <rPh sb="148" eb="149">
      <t>リョウ</t>
    </rPh>
    <rPh sb="150" eb="152">
      <t>キサイ</t>
    </rPh>
    <rPh sb="165" eb="167">
      <t>ハイシュツ</t>
    </rPh>
    <rPh sb="167" eb="168">
      <t>リョウ</t>
    </rPh>
    <rPh sb="169" eb="171">
      <t>イドウ</t>
    </rPh>
    <rPh sb="171" eb="172">
      <t>リョウ</t>
    </rPh>
    <rPh sb="172" eb="173">
      <t>オヨ</t>
    </rPh>
    <rPh sb="174" eb="176">
      <t>トリアツカイ</t>
    </rPh>
    <rPh sb="176" eb="177">
      <t>リョウ</t>
    </rPh>
    <rPh sb="178" eb="180">
      <t>ユウコウ</t>
    </rPh>
    <rPh sb="180" eb="182">
      <t>スウジ</t>
    </rPh>
    <rPh sb="185" eb="186">
      <t>ケタ</t>
    </rPh>
    <rPh sb="196" eb="198">
      <t>ハイシュツ</t>
    </rPh>
    <rPh sb="198" eb="199">
      <t>リョウ</t>
    </rPh>
    <rPh sb="199" eb="200">
      <t>マタ</t>
    </rPh>
    <rPh sb="201" eb="203">
      <t>イドウ</t>
    </rPh>
    <rPh sb="203" eb="204">
      <t>リョウ</t>
    </rPh>
    <rPh sb="211" eb="213">
      <t>ミマン</t>
    </rPh>
    <rPh sb="214" eb="216">
      <t>バアイ</t>
    </rPh>
    <rPh sb="220" eb="221">
      <t>ダイ</t>
    </rPh>
    <rPh sb="226" eb="230">
      <t>シシャゴニュウ</t>
    </rPh>
    <rPh sb="245" eb="246">
      <t>ラン</t>
    </rPh>
    <rPh sb="248" eb="250">
      <t>キニュウ</t>
    </rPh>
    <phoneticPr fontId="2"/>
  </si>
  <si>
    <t>旧規則番号</t>
    <rPh sb="0" eb="1">
      <t>キュウ</t>
    </rPh>
    <rPh sb="1" eb="3">
      <t>キソク</t>
    </rPh>
    <rPh sb="3" eb="5">
      <t>バンゴウ</t>
    </rPh>
    <phoneticPr fontId="2"/>
  </si>
  <si>
    <t>砒素及びその無機化合物</t>
  </si>
  <si>
    <t>ヒドロキノン</t>
  </si>
  <si>
    <t>ペルメトリン</t>
  </si>
  <si>
    <t>フタル酸ビス（２－エチルヘキシル）</t>
  </si>
  <si>
    <t>ブプロフェジン</t>
  </si>
  <si>
    <t>テブフェノジド</t>
  </si>
  <si>
    <t>ベノミル</t>
  </si>
  <si>
    <t>シハロホップブチル</t>
  </si>
  <si>
    <t>ピリダベン</t>
  </si>
  <si>
    <t>テブフェンピラド</t>
  </si>
  <si>
    <t>ふっ化水素及びその水溶性塩</t>
  </si>
  <si>
    <t>プロピネブ</t>
  </si>
  <si>
    <t>酸化フェンブタスズ</t>
  </si>
  <si>
    <t>エンドスルファン又はベンゾエピン</t>
  </si>
  <si>
    <t>ベリリウム及びその化合物</t>
  </si>
  <si>
    <t>１，２，４－ベンゼントリカルボン酸１，２－無水物</t>
  </si>
  <si>
    <t>メフェナセット</t>
  </si>
  <si>
    <t>ＰＣＢ</t>
  </si>
  <si>
    <t>マンガン及びその化合物</t>
  </si>
  <si>
    <t>無水フタル酸</t>
  </si>
  <si>
    <t>フェリムゾン</t>
  </si>
  <si>
    <t>カルボフラン</t>
  </si>
  <si>
    <t>カルバリル又はＮＡＣ</t>
  </si>
  <si>
    <t>フェノブカルブ又はＢＰＭＣ</t>
  </si>
  <si>
    <t>ハロスルフロンメチル</t>
  </si>
  <si>
    <t>アミトラズ</t>
  </si>
  <si>
    <t>ジクロロベンゼン</t>
  </si>
  <si>
    <t>Ｎ，Ｎ－ジシクロヘキシルアミン</t>
  </si>
  <si>
    <t>Ｎ，Ｎ－ジシクロヘキシル－２－ベンゾチアゾールスルフェンアミド</t>
  </si>
  <si>
    <t>ジシクロペンタジエン</t>
  </si>
  <si>
    <t>その他
(イ、ロ以外)</t>
    <rPh sb="2" eb="3">
      <t>タ</t>
    </rPh>
    <rPh sb="8" eb="10">
      <t>イガイ</t>
    </rPh>
    <phoneticPr fontId="2"/>
  </si>
  <si>
    <t>当該事業所における
土壌への排出
（ニ以外）</t>
    <rPh sb="0" eb="2">
      <t>トウガイ</t>
    </rPh>
    <rPh sb="2" eb="4">
      <t>ジギョウ</t>
    </rPh>
    <rPh sb="4" eb="5">
      <t>ショ</t>
    </rPh>
    <rPh sb="10" eb="11">
      <t>ツチ</t>
    </rPh>
    <rPh sb="11" eb="12">
      <t>ユズル</t>
    </rPh>
    <rPh sb="14" eb="15">
      <t>ハイ</t>
    </rPh>
    <rPh sb="15" eb="16">
      <t>デ</t>
    </rPh>
    <rPh sb="19" eb="21">
      <t>イガイ</t>
    </rPh>
    <phoneticPr fontId="2"/>
  </si>
  <si>
    <t>廃棄物の種類
(該当するものに○を記入すること(複数選択可))</t>
    <rPh sb="0" eb="3">
      <t>ハイキブツ</t>
    </rPh>
    <rPh sb="4" eb="6">
      <t>シュルイ</t>
    </rPh>
    <phoneticPr fontId="2"/>
  </si>
  <si>
    <t>移動先の
下水道終末
処理施設の
名称</t>
    <rPh sb="0" eb="2">
      <t>イドウ</t>
    </rPh>
    <rPh sb="2" eb="3">
      <t>サキ</t>
    </rPh>
    <rPh sb="5" eb="8">
      <t>ゲスイドウ</t>
    </rPh>
    <rPh sb="8" eb="10">
      <t>シュウマツ</t>
    </rPh>
    <rPh sb="11" eb="13">
      <t>ショリ</t>
    </rPh>
    <rPh sb="13" eb="15">
      <t>シセツ</t>
    </rPh>
    <rPh sb="17" eb="19">
      <t>メイショウ</t>
    </rPh>
    <phoneticPr fontId="2"/>
  </si>
  <si>
    <t>イ</t>
    <phoneticPr fontId="2"/>
  </si>
  <si>
    <t>ロ</t>
    <phoneticPr fontId="2"/>
  </si>
  <si>
    <t>ハ</t>
    <phoneticPr fontId="2"/>
  </si>
  <si>
    <t>ニ</t>
    <phoneticPr fontId="2"/>
  </si>
  <si>
    <t>No.</t>
    <phoneticPr fontId="2"/>
  </si>
  <si>
    <t xml:space="preserve">埋立処分を行う場所
</t>
    <rPh sb="0" eb="2">
      <t>ウメタテ</t>
    </rPh>
    <rPh sb="2" eb="4">
      <t>ショブン</t>
    </rPh>
    <rPh sb="5" eb="6">
      <t>オコ</t>
    </rPh>
    <rPh sb="7" eb="9">
      <t>バショ</t>
    </rPh>
    <phoneticPr fontId="2"/>
  </si>
  <si>
    <t>当該事業所における土壌への排出（ニ以外）</t>
    <rPh sb="0" eb="2">
      <t>トウガイ</t>
    </rPh>
    <rPh sb="2" eb="4">
      <t>ジギョウ</t>
    </rPh>
    <rPh sb="4" eb="5">
      <t>ショ</t>
    </rPh>
    <rPh sb="9" eb="10">
      <t>ツチ</t>
    </rPh>
    <rPh sb="10" eb="11">
      <t>ユズル</t>
    </rPh>
    <rPh sb="13" eb="14">
      <t>ハイ</t>
    </rPh>
    <rPh sb="14" eb="15">
      <t>デ</t>
    </rPh>
    <rPh sb="17" eb="19">
      <t>イガイ</t>
    </rPh>
    <phoneticPr fontId="2"/>
  </si>
  <si>
    <t>廃棄物処理方法</t>
    <rPh sb="0" eb="3">
      <t>ハイキブツ</t>
    </rPh>
    <rPh sb="3" eb="5">
      <t>ショリ</t>
    </rPh>
    <rPh sb="5" eb="7">
      <t>ホウホウ</t>
    </rPh>
    <phoneticPr fontId="2"/>
  </si>
  <si>
    <t>　</t>
  </si>
  <si>
    <t>別紙2-1のとおり</t>
  </si>
  <si>
    <t>別紙1-1のとおり</t>
  </si>
  <si>
    <t>VOCに該当する物質の合計値を記入</t>
    <rPh sb="4" eb="6">
      <t>ガイトウ</t>
    </rPh>
    <rPh sb="8" eb="10">
      <t>ブッシツ</t>
    </rPh>
    <rPh sb="11" eb="13">
      <t>ゴウケイ</t>
    </rPh>
    <rPh sb="13" eb="14">
      <t>チ</t>
    </rPh>
    <rPh sb="15" eb="17">
      <t>キニュウ</t>
    </rPh>
    <phoneticPr fontId="2"/>
  </si>
  <si>
    <t>秘密に係る情報の有無</t>
    <rPh sb="0" eb="2">
      <t>ヒミツ</t>
    </rPh>
    <rPh sb="3" eb="4">
      <t>カカ</t>
    </rPh>
    <rPh sb="5" eb="7">
      <t>ジョウホウ</t>
    </rPh>
    <rPh sb="8" eb="10">
      <t>ウム</t>
    </rPh>
    <phoneticPr fontId="2"/>
  </si>
  <si>
    <t>PRTR法対象物質（VOC修正)</t>
    <rPh sb="4" eb="5">
      <t>ホウ</t>
    </rPh>
    <rPh sb="5" eb="7">
      <t>タイショウ</t>
    </rPh>
    <rPh sb="7" eb="9">
      <t>ブッシツ</t>
    </rPh>
    <rPh sb="13" eb="15">
      <t>シュウセイ</t>
    </rPh>
    <phoneticPr fontId="2"/>
  </si>
  <si>
    <t>左門殿川</t>
    <rPh sb="0" eb="2">
      <t>サモン</t>
    </rPh>
    <rPh sb="2" eb="3">
      <t>ドノ</t>
    </rPh>
    <rPh sb="3" eb="4">
      <t>カワ</t>
    </rPh>
    <phoneticPr fontId="2"/>
  </si>
  <si>
    <t>淀川左岸幹線第１水路</t>
    <rPh sb="0" eb="2">
      <t>ヨドガワ</t>
    </rPh>
    <rPh sb="2" eb="4">
      <t>サガン</t>
    </rPh>
    <rPh sb="4" eb="6">
      <t>カンセン</t>
    </rPh>
    <rPh sb="6" eb="7">
      <t>ダイ</t>
    </rPh>
    <rPh sb="8" eb="10">
      <t>スイロ</t>
    </rPh>
    <phoneticPr fontId="2"/>
  </si>
  <si>
    <t>飛鳥川</t>
    <rPh sb="0" eb="2">
      <t>アスカ</t>
    </rPh>
    <rPh sb="2" eb="3">
      <t>ガワ</t>
    </rPh>
    <phoneticPr fontId="2"/>
  </si>
  <si>
    <t>梅川</t>
    <rPh sb="0" eb="2">
      <t>ウメカワ</t>
    </rPh>
    <phoneticPr fontId="2"/>
  </si>
  <si>
    <t>佐備川</t>
    <rPh sb="0" eb="2">
      <t>サビ</t>
    </rPh>
    <rPh sb="2" eb="3">
      <t>カワ</t>
    </rPh>
    <phoneticPr fontId="2"/>
  </si>
  <si>
    <t>担　当　者（問合せ先）</t>
    <rPh sb="0" eb="1">
      <t>タン</t>
    </rPh>
    <rPh sb="2" eb="3">
      <t>トウ</t>
    </rPh>
    <rPh sb="4" eb="5">
      <t>シャ</t>
    </rPh>
    <rPh sb="6" eb="7">
      <t>ト</t>
    </rPh>
    <rPh sb="7" eb="8">
      <t>ア</t>
    </rPh>
    <rPh sb="9" eb="10">
      <t>サキ</t>
    </rPh>
    <phoneticPr fontId="2"/>
  </si>
  <si>
    <t xml:space="preserve">　様    </t>
    <rPh sb="1" eb="2">
      <t>サマ</t>
    </rPh>
    <phoneticPr fontId="2"/>
  </si>
  <si>
    <t>　　　年　　月　　日</t>
    <phoneticPr fontId="2"/>
  </si>
  <si>
    <t>三宝水再生センター</t>
  </si>
  <si>
    <t>泉北水再生センター</t>
  </si>
  <si>
    <t>石津水再生センター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</si>
</sst>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999]000;[&lt;=9999]000\-00;000\-0000"/>
    <numFmt numFmtId="177" formatCode="#,##0&quot;kg&quot;"/>
    <numFmt numFmtId="178" formatCode="yyyy&quot;年&quot;m&quot;月&quot;d&quot;日&quot;;@"/>
  </numFmts>
  <fonts count="53"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u/>
      <sz val="11"/>
      <color indexed="12"/>
      <name val="ＭＳ Ｐゴシック"/>
      <family val="3"/>
      <charset val="128"/>
    </font>
    <font>
      <sz val="8"/>
      <name val="ＭＳ Ｐゴシック"/>
      <family val="3"/>
      <charset val="128"/>
    </font>
    <font>
      <sz val="12"/>
      <name val="ＭＳ Ｐ明朝"/>
      <family val="1"/>
      <charset val="128"/>
    </font>
    <font>
      <sz val="12"/>
      <name val="ＭＳ Ｐゴシック"/>
      <family val="3"/>
      <charset val="128"/>
    </font>
    <font>
      <sz val="14"/>
      <name val="ＭＳ Ｐゴシック"/>
      <family val="3"/>
      <charset val="128"/>
    </font>
    <font>
      <sz val="10"/>
      <name val="ＭＳ 明朝"/>
      <family val="1"/>
      <charset val="128"/>
    </font>
    <font>
      <sz val="11"/>
      <name val="ＭＳ 明朝"/>
      <family val="1"/>
      <charset val="128"/>
    </font>
    <font>
      <sz val="14"/>
      <name val="ＭＳ 明朝"/>
      <family val="1"/>
      <charset val="128"/>
    </font>
    <font>
      <sz val="12"/>
      <name val="ＭＳ 明朝"/>
      <family val="1"/>
      <charset val="128"/>
    </font>
    <font>
      <sz val="16"/>
      <name val="ＭＳ 明朝"/>
      <family val="1"/>
      <charset val="128"/>
    </font>
    <font>
      <sz val="8"/>
      <name val="ＭＳ 明朝"/>
      <family val="1"/>
      <charset val="128"/>
    </font>
    <font>
      <sz val="9"/>
      <name val="ＭＳ 明朝"/>
      <family val="1"/>
      <charset val="128"/>
    </font>
    <font>
      <sz val="11"/>
      <color indexed="9"/>
      <name val="ＭＳ Ｐゴシック"/>
      <family val="3"/>
      <charset val="128"/>
    </font>
    <font>
      <sz val="11"/>
      <color indexed="10"/>
      <name val="ＭＳ Ｐゴシック"/>
      <family val="3"/>
      <charset val="128"/>
    </font>
    <font>
      <sz val="13"/>
      <name val="ＭＳ 明朝"/>
      <family val="1"/>
      <charset val="128"/>
    </font>
    <font>
      <sz val="10"/>
      <name val="ＭＳ Ｐゴシック"/>
      <family val="3"/>
      <charset val="128"/>
    </font>
    <font>
      <sz val="9"/>
      <color indexed="10"/>
      <name val="ＭＳ Ｐゴシック"/>
      <family val="3"/>
      <charset val="128"/>
    </font>
    <font>
      <sz val="9"/>
      <name val="ＭＳ Ｐゴシック"/>
      <family val="3"/>
      <charset val="128"/>
    </font>
    <font>
      <b/>
      <sz val="14"/>
      <name val="ＭＳ Ｐゴシック"/>
      <family val="3"/>
      <charset val="128"/>
    </font>
    <font>
      <b/>
      <sz val="11"/>
      <name val="ＭＳ Ｐゴシック"/>
      <family val="3"/>
      <charset val="128"/>
    </font>
    <font>
      <sz val="13"/>
      <name val="ＭＳ Ｐゴシック"/>
      <family val="3"/>
      <charset val="128"/>
    </font>
    <font>
      <sz val="8"/>
      <color indexed="10"/>
      <name val="ＭＳ Ｐゴシック"/>
      <family val="3"/>
      <charset val="128"/>
    </font>
    <font>
      <b/>
      <sz val="12"/>
      <name val="ＭＳ Ｐゴシック"/>
      <family val="3"/>
      <charset val="128"/>
    </font>
    <font>
      <b/>
      <sz val="9"/>
      <name val="ＭＳ Ｐゴシック"/>
      <family val="3"/>
      <charset val="128"/>
    </font>
    <font>
      <sz val="11"/>
      <color indexed="12"/>
      <name val="ＭＳ Ｐゴシック"/>
      <family val="3"/>
      <charset val="128"/>
    </font>
    <font>
      <sz val="10"/>
      <color indexed="10"/>
      <name val="ＭＳ Ｐゴシック"/>
      <family val="3"/>
      <charset val="128"/>
    </font>
    <font>
      <sz val="11"/>
      <color indexed="55"/>
      <name val="ＭＳ Ｐゴシック"/>
      <family val="3"/>
      <charset val="128"/>
    </font>
    <font>
      <sz val="11"/>
      <color indexed="22"/>
      <name val="ＭＳ Ｐゴシック"/>
      <family val="3"/>
      <charset val="128"/>
    </font>
    <font>
      <sz val="14"/>
      <color indexed="81"/>
      <name val="ＭＳ 明朝"/>
      <family val="1"/>
      <charset val="128"/>
    </font>
    <font>
      <sz val="12"/>
      <color indexed="81"/>
      <name val="ＭＳ Ｐ明朝"/>
      <family val="1"/>
      <charset val="128"/>
    </font>
    <font>
      <sz val="9"/>
      <color indexed="81"/>
      <name val="ＭＳ Ｐゴシック"/>
      <family val="3"/>
      <charset val="128"/>
    </font>
    <font>
      <sz val="18"/>
      <name val="ＭＳ Ｐゴシック"/>
      <family val="3"/>
      <charset val="128"/>
    </font>
    <font>
      <sz val="20"/>
      <name val="ＭＳ Ｐゴシック"/>
      <family val="3"/>
      <charset val="128"/>
    </font>
    <font>
      <b/>
      <sz val="9"/>
      <color indexed="81"/>
      <name val="ＭＳ Ｐゴシック"/>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s>
  <borders count="8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dotted">
        <color indexed="64"/>
      </top>
      <bottom/>
      <diagonal/>
    </border>
    <border>
      <left/>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thin">
        <color indexed="64"/>
      </left>
      <right style="dashed">
        <color indexed="64"/>
      </right>
      <top style="thin">
        <color indexed="64"/>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dotted">
        <color indexed="64"/>
      </top>
      <bottom/>
      <diagonal/>
    </border>
    <border>
      <left style="dotted">
        <color indexed="64"/>
      </left>
      <right/>
      <top style="dotted">
        <color indexed="64"/>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dotted">
        <color indexed="64"/>
      </right>
      <top style="dotted">
        <color indexed="64"/>
      </top>
      <bottom style="thin">
        <color indexed="64"/>
      </bottom>
      <diagonal/>
    </border>
  </borders>
  <cellStyleXfs count="48">
    <xf numFmtId="0" fontId="0" fillId="0" borderId="0">
      <alignment vertical="center"/>
    </xf>
    <xf numFmtId="0" fontId="38" fillId="2" borderId="0" applyNumberFormat="0" applyBorder="0" applyAlignment="0" applyProtection="0">
      <alignment vertical="center"/>
    </xf>
    <xf numFmtId="0" fontId="38" fillId="3" borderId="0" applyNumberFormat="0" applyBorder="0" applyAlignment="0" applyProtection="0">
      <alignment vertical="center"/>
    </xf>
    <xf numFmtId="0" fontId="38" fillId="4" borderId="0" applyNumberFormat="0" applyBorder="0" applyAlignment="0" applyProtection="0">
      <alignment vertical="center"/>
    </xf>
    <xf numFmtId="0" fontId="38" fillId="5" borderId="0" applyNumberFormat="0" applyBorder="0" applyAlignment="0" applyProtection="0">
      <alignment vertical="center"/>
    </xf>
    <xf numFmtId="0" fontId="38" fillId="6" borderId="0" applyNumberFormat="0" applyBorder="0" applyAlignment="0" applyProtection="0">
      <alignment vertical="center"/>
    </xf>
    <xf numFmtId="0" fontId="38" fillId="7" borderId="0" applyNumberFormat="0" applyBorder="0" applyAlignment="0" applyProtection="0">
      <alignment vertical="center"/>
    </xf>
    <xf numFmtId="0" fontId="38" fillId="8" borderId="0" applyNumberFormat="0" applyBorder="0" applyAlignment="0" applyProtection="0">
      <alignment vertical="center"/>
    </xf>
    <xf numFmtId="0" fontId="38" fillId="9" borderId="0" applyNumberFormat="0" applyBorder="0" applyAlignment="0" applyProtection="0">
      <alignment vertical="center"/>
    </xf>
    <xf numFmtId="0" fontId="38" fillId="10" borderId="0" applyNumberFormat="0" applyBorder="0" applyAlignment="0" applyProtection="0">
      <alignment vertical="center"/>
    </xf>
    <xf numFmtId="0" fontId="38" fillId="5" borderId="0" applyNumberFormat="0" applyBorder="0" applyAlignment="0" applyProtection="0">
      <alignment vertical="center"/>
    </xf>
    <xf numFmtId="0" fontId="38" fillId="8" borderId="0" applyNumberFormat="0" applyBorder="0" applyAlignment="0" applyProtection="0">
      <alignment vertical="center"/>
    </xf>
    <xf numFmtId="0" fontId="38"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39" fillId="0" borderId="0" applyNumberFormat="0" applyFill="0" applyBorder="0" applyAlignment="0" applyProtection="0">
      <alignment vertical="center"/>
    </xf>
    <xf numFmtId="0" fontId="40" fillId="20" borderId="1" applyNumberFormat="0" applyAlignment="0" applyProtection="0">
      <alignment vertical="center"/>
    </xf>
    <xf numFmtId="0" fontId="41" fillId="21" borderId="0" applyNumberFormat="0" applyBorder="0" applyAlignment="0" applyProtection="0">
      <alignment vertical="center"/>
    </xf>
    <xf numFmtId="0" fontId="4" fillId="0" borderId="0" applyNumberFormat="0" applyFill="0" applyBorder="0" applyAlignment="0" applyProtection="0">
      <alignment vertical="top"/>
      <protection locked="0"/>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42" fillId="0" borderId="3" applyNumberFormat="0" applyFill="0" applyAlignment="0" applyProtection="0">
      <alignment vertical="center"/>
    </xf>
    <xf numFmtId="0" fontId="43" fillId="3" borderId="0" applyNumberFormat="0" applyBorder="0" applyAlignment="0" applyProtection="0">
      <alignment vertical="center"/>
    </xf>
    <xf numFmtId="0" fontId="44" fillId="23" borderId="4" applyNumberFormat="0" applyAlignment="0" applyProtection="0">
      <alignment vertical="center"/>
    </xf>
    <xf numFmtId="0" fontId="17" fillId="0" borderId="0" applyNumberFormat="0" applyFill="0" applyBorder="0" applyAlignment="0" applyProtection="0">
      <alignment vertical="center"/>
    </xf>
    <xf numFmtId="38" fontId="1" fillId="0" borderId="0" applyFont="0" applyFill="0" applyBorder="0" applyAlignment="0" applyProtection="0">
      <alignment vertical="center"/>
    </xf>
    <xf numFmtId="0" fontId="45" fillId="0" borderId="5" applyNumberFormat="0" applyFill="0" applyAlignment="0" applyProtection="0">
      <alignment vertical="center"/>
    </xf>
    <xf numFmtId="0" fontId="46" fillId="0" borderId="6" applyNumberFormat="0" applyFill="0" applyAlignment="0" applyProtection="0">
      <alignment vertical="center"/>
    </xf>
    <xf numFmtId="0" fontId="47" fillId="0" borderId="7" applyNumberFormat="0" applyFill="0" applyAlignment="0" applyProtection="0">
      <alignment vertical="center"/>
    </xf>
    <xf numFmtId="0" fontId="47" fillId="0" borderId="0" applyNumberFormat="0" applyFill="0" applyBorder="0" applyAlignment="0" applyProtection="0">
      <alignment vertical="center"/>
    </xf>
    <xf numFmtId="0" fontId="48" fillId="0" borderId="8" applyNumberFormat="0" applyFill="0" applyAlignment="0" applyProtection="0">
      <alignment vertical="center"/>
    </xf>
    <xf numFmtId="0" fontId="49" fillId="23" borderId="9" applyNumberFormat="0" applyAlignment="0" applyProtection="0">
      <alignment vertical="center"/>
    </xf>
    <xf numFmtId="0" fontId="50" fillId="0" borderId="0" applyNumberFormat="0" applyFill="0" applyBorder="0" applyAlignment="0" applyProtection="0">
      <alignment vertical="center"/>
    </xf>
    <xf numFmtId="0" fontId="51" fillId="7" borderId="4"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52" fillId="4" borderId="0" applyNumberFormat="0" applyBorder="0" applyAlignment="0" applyProtection="0">
      <alignment vertical="center"/>
    </xf>
  </cellStyleXfs>
  <cellXfs count="678">
    <xf numFmtId="0" fontId="0" fillId="0" borderId="0" xfId="0">
      <alignment vertical="center"/>
    </xf>
    <xf numFmtId="0" fontId="0" fillId="0" borderId="0" xfId="0" applyBorder="1">
      <alignment vertical="center"/>
    </xf>
    <xf numFmtId="0" fontId="7" fillId="0" borderId="0" xfId="0" applyFont="1">
      <alignment vertical="center"/>
    </xf>
    <xf numFmtId="0" fontId="6" fillId="0" borderId="0" xfId="0" applyFont="1" applyFill="1" applyBorder="1" applyAlignment="1">
      <alignment horizontal="left" vertical="center"/>
    </xf>
    <xf numFmtId="0" fontId="8" fillId="0" borderId="0" xfId="0" applyFont="1">
      <alignment vertical="center"/>
    </xf>
    <xf numFmtId="0" fontId="1" fillId="0" borderId="0" xfId="0" applyFont="1">
      <alignment vertical="center"/>
    </xf>
    <xf numFmtId="0" fontId="0" fillId="0" borderId="10" xfId="0" applyFill="1" applyBorder="1">
      <alignment vertical="center"/>
    </xf>
    <xf numFmtId="0" fontId="0" fillId="0" borderId="11" xfId="0" applyFill="1" applyBorder="1">
      <alignment vertical="center"/>
    </xf>
    <xf numFmtId="0" fontId="0" fillId="0" borderId="12" xfId="0" applyFill="1" applyBorder="1">
      <alignment vertical="center"/>
    </xf>
    <xf numFmtId="0" fontId="0" fillId="24" borderId="0" xfId="0" applyFill="1">
      <alignment vertical="center"/>
    </xf>
    <xf numFmtId="0" fontId="0" fillId="0" borderId="13" xfId="0" applyFill="1" applyBorder="1">
      <alignment vertical="center"/>
    </xf>
    <xf numFmtId="0" fontId="0" fillId="0" borderId="0" xfId="0" applyFill="1" applyBorder="1">
      <alignment vertical="center"/>
    </xf>
    <xf numFmtId="0" fontId="12" fillId="0" borderId="0"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0" fillId="0" borderId="14" xfId="0" applyFill="1" applyBorder="1" applyAlignment="1">
      <alignment horizontal="center" vertical="center"/>
    </xf>
    <xf numFmtId="0" fontId="0" fillId="0" borderId="15" xfId="0" applyFill="1" applyBorder="1">
      <alignment vertical="center"/>
    </xf>
    <xf numFmtId="0" fontId="1" fillId="24" borderId="0" xfId="0" applyFont="1" applyFill="1">
      <alignment vertical="center"/>
    </xf>
    <xf numFmtId="0" fontId="16" fillId="0" borderId="0" xfId="0" applyFont="1" applyFill="1" applyBorder="1">
      <alignment vertical="center"/>
    </xf>
    <xf numFmtId="0" fontId="3" fillId="0" borderId="16" xfId="0" applyFont="1" applyFill="1" applyBorder="1" applyAlignment="1">
      <alignment horizontal="center" vertical="center"/>
    </xf>
    <xf numFmtId="0" fontId="0" fillId="0" borderId="16" xfId="0" applyFill="1" applyBorder="1">
      <alignment vertical="center"/>
    </xf>
    <xf numFmtId="0" fontId="0" fillId="0" borderId="17" xfId="0" applyFill="1" applyBorder="1">
      <alignment vertical="center"/>
    </xf>
    <xf numFmtId="0" fontId="0" fillId="0" borderId="15" xfId="0" applyFill="1" applyBorder="1" applyAlignment="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21" xfId="0" applyFill="1" applyBorder="1">
      <alignment vertical="center"/>
    </xf>
    <xf numFmtId="0" fontId="0" fillId="0" borderId="22" xfId="0" applyFill="1" applyBorder="1">
      <alignment vertical="center"/>
    </xf>
    <xf numFmtId="0" fontId="17" fillId="24" borderId="0" xfId="0" applyFont="1" applyFill="1" applyProtection="1">
      <alignment vertical="center"/>
    </xf>
    <xf numFmtId="0" fontId="0" fillId="0" borderId="14" xfId="0" applyNumberFormat="1" applyFill="1" applyBorder="1" applyProtection="1">
      <alignment vertical="center"/>
    </xf>
    <xf numFmtId="0" fontId="0" fillId="0" borderId="12" xfId="0" applyFill="1" applyBorder="1" applyProtection="1">
      <alignment vertical="center"/>
    </xf>
    <xf numFmtId="0" fontId="0" fillId="24" borderId="0" xfId="0" applyFill="1" applyProtection="1">
      <alignment vertical="center"/>
    </xf>
    <xf numFmtId="0" fontId="12" fillId="0" borderId="0" xfId="0" applyFont="1" applyFill="1" applyBorder="1" applyAlignment="1">
      <alignment horizontal="right" vertical="center"/>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23" xfId="0" applyFill="1" applyBorder="1" applyAlignment="1">
      <alignment horizontal="right" vertical="center"/>
    </xf>
    <xf numFmtId="0" fontId="12" fillId="0" borderId="14" xfId="0" applyFont="1" applyFill="1" applyBorder="1" applyAlignment="1">
      <alignment horizontal="right" vertical="center"/>
    </xf>
    <xf numFmtId="0" fontId="0" fillId="0" borderId="15" xfId="0" applyFill="1" applyBorder="1" applyProtection="1">
      <alignment vertical="center"/>
    </xf>
    <xf numFmtId="0" fontId="8" fillId="24" borderId="0" xfId="0" applyFont="1" applyFill="1">
      <alignment vertical="center"/>
    </xf>
    <xf numFmtId="0" fontId="12" fillId="0" borderId="14"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14" xfId="0" applyFont="1" applyFill="1" applyBorder="1" applyAlignment="1">
      <alignment horizontal="center" vertical="top"/>
    </xf>
    <xf numFmtId="0" fontId="12" fillId="0" borderId="14" xfId="0" applyFont="1" applyFill="1" applyBorder="1" applyAlignment="1">
      <alignment horizontal="left" vertical="top" wrapText="1"/>
    </xf>
    <xf numFmtId="0" fontId="0" fillId="0" borderId="0" xfId="0" applyFill="1" applyProtection="1">
      <alignment vertical="center"/>
    </xf>
    <xf numFmtId="0" fontId="0" fillId="0" borderId="14" xfId="0" applyFill="1" applyBorder="1" applyAlignment="1">
      <alignment vertical="center"/>
    </xf>
    <xf numFmtId="0" fontId="0" fillId="25" borderId="14" xfId="0" applyFill="1" applyBorder="1" applyAlignment="1" applyProtection="1">
      <alignment vertical="center"/>
      <protection locked="0"/>
    </xf>
    <xf numFmtId="0" fontId="17" fillId="0" borderId="15" xfId="0" applyFont="1" applyFill="1" applyBorder="1" applyProtection="1">
      <alignment vertical="center"/>
    </xf>
    <xf numFmtId="0" fontId="0" fillId="24" borderId="0" xfId="0" applyFill="1" applyAlignment="1">
      <alignment vertical="center"/>
    </xf>
    <xf numFmtId="0" fontId="0" fillId="24" borderId="0" xfId="0" quotePrefix="1" applyNumberFormat="1" applyFill="1" applyBorder="1" applyProtection="1">
      <alignment vertical="center"/>
    </xf>
    <xf numFmtId="177" fontId="16" fillId="24" borderId="13" xfId="0" applyNumberFormat="1" applyFont="1" applyFill="1" applyBorder="1" applyProtection="1">
      <alignment vertical="center"/>
    </xf>
    <xf numFmtId="177" fontId="16" fillId="24" borderId="0" xfId="0" applyNumberFormat="1" applyFont="1" applyFill="1" applyProtection="1">
      <alignment vertical="center"/>
    </xf>
    <xf numFmtId="0" fontId="17" fillId="0" borderId="22" xfId="0" applyFont="1" applyFill="1" applyBorder="1" applyProtection="1">
      <alignment vertical="center"/>
    </xf>
    <xf numFmtId="0" fontId="17" fillId="0" borderId="12" xfId="0" applyFont="1" applyFill="1" applyBorder="1" applyProtection="1">
      <alignment vertical="center"/>
    </xf>
    <xf numFmtId="0" fontId="0" fillId="0" borderId="0" xfId="0" quotePrefix="1" applyNumberFormat="1" applyFill="1" applyBorder="1" applyProtection="1">
      <alignment vertical="center"/>
    </xf>
    <xf numFmtId="0" fontId="0" fillId="0" borderId="22" xfId="0" applyFill="1" applyBorder="1" applyProtection="1">
      <alignment vertical="center"/>
    </xf>
    <xf numFmtId="0" fontId="0" fillId="0" borderId="0" xfId="0" applyProtection="1">
      <alignment vertical="center"/>
    </xf>
    <xf numFmtId="0" fontId="17" fillId="0" borderId="0" xfId="0" applyFont="1" applyProtection="1">
      <alignment vertical="center"/>
    </xf>
    <xf numFmtId="0" fontId="0" fillId="0" borderId="0" xfId="0" applyAlignment="1" applyProtection="1">
      <alignment vertical="center" wrapText="1"/>
    </xf>
    <xf numFmtId="0" fontId="0" fillId="0" borderId="0" xfId="0" applyFill="1" applyBorder="1" applyProtection="1">
      <alignment vertical="center"/>
    </xf>
    <xf numFmtId="0" fontId="12" fillId="0" borderId="14" xfId="0" applyFont="1" applyBorder="1" applyAlignment="1" applyProtection="1">
      <alignment horizontal="center" vertical="center" wrapText="1"/>
    </xf>
    <xf numFmtId="0" fontId="12" fillId="0" borderId="25" xfId="0" applyFont="1" applyBorder="1" applyAlignment="1" applyProtection="1">
      <alignment horizontal="left" vertical="top" wrapText="1"/>
    </xf>
    <xf numFmtId="0" fontId="9" fillId="0" borderId="25" xfId="0" applyFont="1" applyBorder="1" applyAlignment="1" applyProtection="1">
      <alignment horizontal="left" vertical="top" wrapText="1"/>
    </xf>
    <xf numFmtId="0" fontId="12" fillId="0" borderId="25" xfId="0" applyFont="1" applyBorder="1" applyAlignment="1" applyProtection="1">
      <alignment horizontal="center" vertical="top" wrapText="1"/>
    </xf>
    <xf numFmtId="0" fontId="0" fillId="0" borderId="26" xfId="0" applyNumberFormat="1" applyFill="1" applyBorder="1" applyProtection="1">
      <alignment vertical="center"/>
    </xf>
    <xf numFmtId="0" fontId="0" fillId="0" borderId="27" xfId="0" applyNumberFormat="1" applyFill="1" applyBorder="1" applyProtection="1">
      <alignment vertical="center"/>
    </xf>
    <xf numFmtId="0" fontId="0" fillId="0" borderId="28" xfId="0" applyNumberFormat="1" applyFill="1" applyBorder="1" applyProtection="1">
      <alignment vertical="center"/>
    </xf>
    <xf numFmtId="177" fontId="16" fillId="0" borderId="0" xfId="0" applyNumberFormat="1" applyFont="1" applyProtection="1">
      <alignment vertical="center"/>
    </xf>
    <xf numFmtId="0" fontId="0" fillId="0" borderId="29" xfId="0" applyBorder="1" applyProtection="1">
      <alignment vertical="center"/>
    </xf>
    <xf numFmtId="0" fontId="0" fillId="0" borderId="30" xfId="0" applyNumberFormat="1" applyFill="1" applyBorder="1" applyProtection="1">
      <alignment vertical="center"/>
    </xf>
    <xf numFmtId="0" fontId="0" fillId="0" borderId="31" xfId="0" applyNumberFormat="1" applyFill="1" applyBorder="1" applyProtection="1">
      <alignment vertical="center"/>
    </xf>
    <xf numFmtId="0" fontId="0" fillId="0" borderId="32" xfId="0" applyNumberFormat="1" applyFill="1" applyBorder="1" applyProtection="1">
      <alignment vertical="center"/>
    </xf>
    <xf numFmtId="0" fontId="0" fillId="0" borderId="33" xfId="0" applyNumberFormat="1" applyFill="1" applyBorder="1" applyProtection="1">
      <alignment vertical="center"/>
    </xf>
    <xf numFmtId="0" fontId="0" fillId="0" borderId="34" xfId="0" applyNumberFormat="1" applyFill="1" applyBorder="1" applyProtection="1">
      <alignment vertical="center"/>
    </xf>
    <xf numFmtId="0" fontId="0" fillId="0" borderId="0" xfId="0" applyNumberFormat="1" applyFill="1" applyBorder="1" applyProtection="1">
      <alignment vertical="center"/>
    </xf>
    <xf numFmtId="0" fontId="0" fillId="0" borderId="0" xfId="0" applyBorder="1" applyProtection="1">
      <alignment vertical="center"/>
    </xf>
    <xf numFmtId="0" fontId="0" fillId="0" borderId="0" xfId="0" applyBorder="1" applyAlignment="1" applyProtection="1">
      <alignment vertical="center" wrapText="1"/>
    </xf>
    <xf numFmtId="0" fontId="22" fillId="0" borderId="0" xfId="0" applyFont="1">
      <alignment vertical="center"/>
    </xf>
    <xf numFmtId="0" fontId="23" fillId="0" borderId="14" xfId="0" applyFont="1" applyBorder="1" applyAlignment="1">
      <alignment horizontal="center" vertical="center"/>
    </xf>
    <xf numFmtId="0" fontId="0" fillId="0" borderId="14" xfId="0" applyBorder="1">
      <alignment vertical="center"/>
    </xf>
    <xf numFmtId="0" fontId="0" fillId="0" borderId="14" xfId="0" applyBorder="1" applyAlignment="1">
      <alignment horizontal="left" vertical="center"/>
    </xf>
    <xf numFmtId="0" fontId="0" fillId="0" borderId="14" xfId="0" applyBorder="1" applyAlignment="1">
      <alignment horizontal="left" vertical="center" wrapText="1"/>
    </xf>
    <xf numFmtId="0" fontId="19" fillId="0" borderId="14" xfId="0" applyFont="1" applyBorder="1" applyAlignment="1" applyProtection="1">
      <alignment horizontal="center" vertical="center" wrapText="1"/>
    </xf>
    <xf numFmtId="0" fontId="19" fillId="0" borderId="14" xfId="0" applyFont="1" applyBorder="1" applyAlignment="1" applyProtection="1">
      <alignment horizontal="center" vertical="center"/>
    </xf>
    <xf numFmtId="49" fontId="19" fillId="0" borderId="14" xfId="0" applyNumberFormat="1" applyFont="1" applyBorder="1" applyAlignment="1" applyProtection="1">
      <alignment horizontal="center" vertical="center"/>
    </xf>
    <xf numFmtId="0" fontId="19" fillId="0" borderId="0" xfId="0" applyFont="1" applyBorder="1" applyAlignment="1" applyProtection="1">
      <alignment horizontal="center" vertical="center"/>
    </xf>
    <xf numFmtId="0" fontId="0" fillId="0" borderId="14" xfId="0" applyBorder="1" applyAlignment="1" applyProtection="1">
      <alignment horizontal="center" vertical="center"/>
    </xf>
    <xf numFmtId="0" fontId="0" fillId="0" borderId="14" xfId="0" applyBorder="1" applyAlignment="1" applyProtection="1">
      <alignment vertical="center"/>
    </xf>
    <xf numFmtId="49" fontId="0" fillId="0" borderId="14" xfId="0" applyNumberFormat="1" applyBorder="1" applyAlignment="1" applyProtection="1">
      <alignment horizontal="center" vertical="center"/>
    </xf>
    <xf numFmtId="0" fontId="0" fillId="0" borderId="0" xfId="0" applyBorder="1" applyAlignment="1" applyProtection="1">
      <alignment horizontal="center" vertical="center"/>
    </xf>
    <xf numFmtId="0" fontId="0" fillId="0" borderId="14" xfId="0" applyBorder="1" applyAlignment="1" applyProtection="1">
      <alignment horizontal="left" vertical="center" indent="1"/>
    </xf>
    <xf numFmtId="0" fontId="0" fillId="0" borderId="14" xfId="0" applyBorder="1" applyAlignment="1" applyProtection="1">
      <alignment horizontal="left" vertical="center" indent="2"/>
    </xf>
    <xf numFmtId="0" fontId="0" fillId="0" borderId="0" xfId="0" applyAlignment="1">
      <alignment horizontal="left" vertical="center" indent="1"/>
    </xf>
    <xf numFmtId="0" fontId="0" fillId="0" borderId="14" xfId="0" applyBorder="1" applyAlignment="1" applyProtection="1">
      <alignment horizontal="left" vertical="center"/>
    </xf>
    <xf numFmtId="0" fontId="21" fillId="0" borderId="0" xfId="0" applyFont="1" applyAlignment="1" applyProtection="1">
      <alignment horizontal="center" vertical="top"/>
    </xf>
    <xf numFmtId="0" fontId="1" fillId="0" borderId="0" xfId="0" applyFont="1" applyProtection="1">
      <alignment vertical="center"/>
    </xf>
    <xf numFmtId="0" fontId="1" fillId="0" borderId="0" xfId="0" applyFont="1" applyAlignment="1" applyProtection="1">
      <alignment vertical="center" wrapText="1"/>
    </xf>
    <xf numFmtId="0" fontId="0" fillId="25" borderId="14" xfId="0" applyFill="1" applyBorder="1" applyAlignment="1" applyProtection="1">
      <alignment vertical="center" wrapText="1"/>
      <protection locked="0"/>
    </xf>
    <xf numFmtId="0" fontId="10" fillId="0" borderId="35" xfId="0" applyFont="1" applyFill="1" applyBorder="1" applyAlignment="1" applyProtection="1">
      <alignment vertical="center"/>
    </xf>
    <xf numFmtId="0" fontId="10" fillId="0" borderId="36" xfId="0" applyFont="1" applyFill="1" applyBorder="1" applyAlignment="1" applyProtection="1">
      <alignment vertical="center"/>
    </xf>
    <xf numFmtId="0" fontId="0" fillId="0" borderId="0" xfId="0" applyAlignment="1">
      <alignment horizontal="center" vertical="center"/>
    </xf>
    <xf numFmtId="0" fontId="10" fillId="0" borderId="37" xfId="0" applyFont="1" applyFill="1" applyBorder="1" applyAlignment="1" applyProtection="1">
      <alignment vertical="center"/>
    </xf>
    <xf numFmtId="0" fontId="10" fillId="0" borderId="38" xfId="0" applyFont="1" applyFill="1" applyBorder="1" applyAlignment="1" applyProtection="1">
      <alignment vertical="center"/>
    </xf>
    <xf numFmtId="0" fontId="10" fillId="0" borderId="0" xfId="0" applyFont="1" applyFill="1" applyProtection="1">
      <alignment vertical="center"/>
    </xf>
    <xf numFmtId="0" fontId="0" fillId="0" borderId="39" xfId="0" applyFill="1" applyBorder="1" applyProtection="1">
      <alignment vertical="center"/>
    </xf>
    <xf numFmtId="0" fontId="0" fillId="0" borderId="16" xfId="0" applyFill="1" applyBorder="1" applyProtection="1">
      <alignment vertical="center"/>
    </xf>
    <xf numFmtId="0" fontId="0" fillId="0" borderId="37" xfId="0" applyFill="1" applyBorder="1" applyProtection="1">
      <alignment vertical="center"/>
    </xf>
    <xf numFmtId="0" fontId="0" fillId="24" borderId="0" xfId="0" applyFill="1" applyBorder="1" applyProtection="1">
      <alignment vertical="center"/>
    </xf>
    <xf numFmtId="0" fontId="0" fillId="0" borderId="38" xfId="0" applyFill="1" applyBorder="1" applyProtection="1">
      <alignment vertical="center"/>
    </xf>
    <xf numFmtId="0" fontId="12" fillId="0" borderId="0" xfId="0" applyFont="1" applyFill="1" applyBorder="1" applyProtection="1">
      <alignment vertical="center"/>
    </xf>
    <xf numFmtId="0" fontId="7" fillId="0" borderId="0" xfId="0" applyFont="1" applyFill="1" applyBorder="1" applyProtection="1">
      <alignment vertical="center"/>
    </xf>
    <xf numFmtId="0" fontId="0" fillId="0" borderId="23" xfId="0" applyFill="1" applyBorder="1" applyProtection="1">
      <alignment vertical="center"/>
    </xf>
    <xf numFmtId="0" fontId="3" fillId="0" borderId="0" xfId="0" applyFont="1" applyFill="1" applyBorder="1" applyAlignment="1" applyProtection="1">
      <alignment horizontal="right" vertical="center"/>
    </xf>
    <xf numFmtId="31" fontId="3" fillId="0" borderId="0" xfId="0" applyNumberFormat="1" applyFont="1" applyFill="1" applyBorder="1" applyProtection="1">
      <alignment vertical="center"/>
    </xf>
    <xf numFmtId="0" fontId="3" fillId="0" borderId="0" xfId="0" applyFont="1" applyFill="1" applyBorder="1" applyProtection="1">
      <alignment vertical="center"/>
    </xf>
    <xf numFmtId="0" fontId="10" fillId="0" borderId="0" xfId="0" applyFont="1" applyFill="1" applyBorder="1" applyProtection="1">
      <alignment vertical="center"/>
    </xf>
    <xf numFmtId="0" fontId="10" fillId="0" borderId="0" xfId="0" applyFont="1" applyFill="1" applyBorder="1" applyAlignment="1" applyProtection="1">
      <alignment horizontal="center" vertical="center"/>
    </xf>
    <xf numFmtId="176" fontId="0" fillId="0" borderId="0" xfId="0" applyNumberFormat="1" applyFill="1" applyBorder="1" applyProtection="1">
      <alignment vertical="center"/>
    </xf>
    <xf numFmtId="0" fontId="0" fillId="0" borderId="0" xfId="0" applyFill="1" applyBorder="1" applyAlignment="1" applyProtection="1">
      <alignment horizontal="left" vertical="center"/>
    </xf>
    <xf numFmtId="0" fontId="0" fillId="0" borderId="23" xfId="0" applyFill="1" applyBorder="1" applyAlignment="1" applyProtection="1">
      <alignment horizontal="left" vertical="center"/>
    </xf>
    <xf numFmtId="0" fontId="14" fillId="0" borderId="0" xfId="0" applyFont="1" applyFill="1" applyBorder="1" applyProtection="1">
      <alignment vertical="center"/>
    </xf>
    <xf numFmtId="0" fontId="0" fillId="0" borderId="0" xfId="0" applyFill="1" applyBorder="1" applyAlignment="1" applyProtection="1">
      <alignment vertical="center"/>
    </xf>
    <xf numFmtId="0" fontId="0" fillId="0" borderId="23" xfId="0" applyFill="1" applyBorder="1" applyAlignment="1" applyProtection="1">
      <alignment vertical="center"/>
    </xf>
    <xf numFmtId="0" fontId="3" fillId="0" borderId="36" xfId="0" applyFont="1" applyFill="1" applyBorder="1" applyAlignment="1" applyProtection="1">
      <alignment vertical="center"/>
    </xf>
    <xf numFmtId="0" fontId="10" fillId="0" borderId="23"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36" xfId="0" applyFont="1" applyFill="1" applyBorder="1" applyProtection="1">
      <alignment vertical="center"/>
    </xf>
    <xf numFmtId="0" fontId="10" fillId="0" borderId="30" xfId="0" applyFont="1" applyFill="1" applyBorder="1" applyProtection="1">
      <alignment vertical="center"/>
    </xf>
    <xf numFmtId="0" fontId="10" fillId="0" borderId="14" xfId="0" applyFont="1" applyFill="1" applyBorder="1" applyAlignment="1" applyProtection="1">
      <alignment vertical="center"/>
    </xf>
    <xf numFmtId="0" fontId="10" fillId="0" borderId="16" xfId="0" applyFont="1" applyFill="1" applyBorder="1" applyAlignment="1" applyProtection="1">
      <alignment vertical="center" wrapText="1"/>
    </xf>
    <xf numFmtId="0" fontId="10" fillId="0" borderId="16" xfId="0" applyFont="1" applyFill="1" applyBorder="1" applyAlignment="1" applyProtection="1">
      <alignment vertical="center"/>
    </xf>
    <xf numFmtId="0" fontId="10" fillId="0" borderId="0" xfId="0" applyFont="1" applyFill="1" applyBorder="1" applyAlignment="1" applyProtection="1">
      <alignment vertical="center" wrapText="1"/>
    </xf>
    <xf numFmtId="0" fontId="10" fillId="25" borderId="14" xfId="0" applyFont="1" applyFill="1" applyBorder="1" applyAlignment="1" applyProtection="1">
      <alignment vertical="center" wrapText="1"/>
      <protection locked="0"/>
    </xf>
    <xf numFmtId="0" fontId="10" fillId="0" borderId="40" xfId="0" applyFont="1" applyFill="1" applyBorder="1" applyAlignment="1" applyProtection="1">
      <alignment vertical="center" wrapText="1"/>
    </xf>
    <xf numFmtId="0" fontId="10" fillId="0" borderId="41" xfId="0" applyFont="1" applyFill="1" applyBorder="1" applyAlignment="1" applyProtection="1">
      <alignment vertical="center" wrapText="1"/>
    </xf>
    <xf numFmtId="0" fontId="10" fillId="0" borderId="24" xfId="0" applyFont="1" applyFill="1" applyBorder="1" applyAlignment="1" applyProtection="1">
      <alignment vertical="center"/>
    </xf>
    <xf numFmtId="0" fontId="10" fillId="0" borderId="17" xfId="0" applyFont="1" applyFill="1" applyBorder="1" applyAlignment="1" applyProtection="1">
      <alignment vertical="center" wrapText="1"/>
    </xf>
    <xf numFmtId="0" fontId="10" fillId="0" borderId="17" xfId="0" applyFont="1" applyFill="1" applyBorder="1" applyAlignment="1" applyProtection="1">
      <alignment vertical="center"/>
    </xf>
    <xf numFmtId="0" fontId="10" fillId="0" borderId="42" xfId="0" applyFont="1" applyFill="1" applyBorder="1" applyProtection="1">
      <alignment vertical="center"/>
    </xf>
    <xf numFmtId="0" fontId="0" fillId="0" borderId="35" xfId="0" applyFill="1" applyBorder="1" applyProtection="1">
      <alignment vertical="center"/>
    </xf>
    <xf numFmtId="0" fontId="10" fillId="0" borderId="40" xfId="0" applyFont="1" applyFill="1" applyBorder="1" applyProtection="1">
      <alignment vertical="center"/>
    </xf>
    <xf numFmtId="0" fontId="3" fillId="0" borderId="17" xfId="0" applyFont="1" applyFill="1" applyBorder="1" applyProtection="1">
      <alignment vertical="center"/>
    </xf>
    <xf numFmtId="0" fontId="3" fillId="0" borderId="40" xfId="0" applyFont="1" applyFill="1" applyBorder="1" applyProtection="1">
      <alignment vertical="center"/>
    </xf>
    <xf numFmtId="0" fontId="0" fillId="0" borderId="24" xfId="0" applyFill="1" applyBorder="1" applyProtection="1">
      <alignment vertical="center"/>
    </xf>
    <xf numFmtId="0" fontId="0" fillId="24" borderId="16" xfId="0" applyFill="1" applyBorder="1" applyProtection="1">
      <alignment vertical="center"/>
    </xf>
    <xf numFmtId="0" fontId="3" fillId="24" borderId="0" xfId="0" applyFont="1" applyFill="1" applyBorder="1" applyProtection="1">
      <alignment vertical="center"/>
    </xf>
    <xf numFmtId="0" fontId="17" fillId="0" borderId="0" xfId="0" applyFont="1" applyFill="1" applyProtection="1">
      <alignment vertical="center"/>
    </xf>
    <xf numFmtId="0" fontId="0" fillId="0" borderId="0" xfId="0" applyFill="1" applyProtection="1">
      <alignment vertical="center"/>
      <protection locked="0"/>
    </xf>
    <xf numFmtId="0" fontId="12" fillId="0" borderId="14" xfId="0" applyFont="1" applyBorder="1" applyAlignment="1" applyProtection="1">
      <alignment horizontal="left" vertical="center"/>
    </xf>
    <xf numFmtId="0" fontId="1" fillId="26" borderId="0" xfId="0" applyFont="1" applyFill="1" applyProtection="1">
      <alignment vertical="center"/>
    </xf>
    <xf numFmtId="0" fontId="5" fillId="0" borderId="10" xfId="0" applyFont="1" applyFill="1" applyBorder="1">
      <alignment vertical="center"/>
    </xf>
    <xf numFmtId="0" fontId="5" fillId="0" borderId="13" xfId="0" applyFont="1" applyFill="1" applyBorder="1">
      <alignment vertical="center"/>
    </xf>
    <xf numFmtId="0" fontId="25" fillId="0" borderId="13" xfId="0" applyFont="1" applyFill="1" applyBorder="1" applyAlignment="1">
      <alignment horizontal="center" vertical="center"/>
    </xf>
    <xf numFmtId="0" fontId="5" fillId="0" borderId="20" xfId="0" applyFont="1" applyFill="1" applyBorder="1">
      <alignment vertical="center"/>
    </xf>
    <xf numFmtId="0" fontId="5" fillId="24" borderId="0" xfId="0" applyFont="1" applyFill="1">
      <alignment vertical="center"/>
    </xf>
    <xf numFmtId="0" fontId="25"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14" xfId="0" applyBorder="1" applyProtection="1">
      <alignment vertical="center"/>
    </xf>
    <xf numFmtId="0" fontId="9" fillId="0" borderId="0" xfId="0" applyFont="1" applyFill="1" applyBorder="1" applyAlignment="1">
      <alignment vertical="center"/>
    </xf>
    <xf numFmtId="0" fontId="21" fillId="0" borderId="36"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24" xfId="0" applyFont="1" applyFill="1" applyBorder="1" applyAlignment="1">
      <alignment horizontal="center" vertical="center"/>
    </xf>
    <xf numFmtId="0" fontId="21" fillId="25" borderId="43" xfId="0" applyFont="1" applyFill="1" applyBorder="1" applyAlignment="1" applyProtection="1">
      <alignment horizontal="center" vertical="center"/>
      <protection locked="0"/>
    </xf>
    <xf numFmtId="0" fontId="21" fillId="25" borderId="44" xfId="0" applyFont="1" applyFill="1" applyBorder="1">
      <alignment vertical="center"/>
    </xf>
    <xf numFmtId="0" fontId="21" fillId="25" borderId="45" xfId="0" applyFont="1" applyFill="1" applyBorder="1" applyAlignment="1" applyProtection="1">
      <alignment horizontal="center" vertical="center"/>
      <protection locked="0"/>
    </xf>
    <xf numFmtId="0" fontId="21" fillId="25" borderId="46" xfId="0" applyFont="1" applyFill="1" applyBorder="1">
      <alignment vertical="center"/>
    </xf>
    <xf numFmtId="0" fontId="21" fillId="25" borderId="47" xfId="0" applyFont="1" applyFill="1" applyBorder="1" applyAlignment="1" applyProtection="1">
      <alignment horizontal="center" vertical="center"/>
      <protection locked="0"/>
    </xf>
    <xf numFmtId="0" fontId="21" fillId="25" borderId="48" xfId="0" applyFont="1" applyFill="1" applyBorder="1">
      <alignment vertical="center"/>
    </xf>
    <xf numFmtId="0" fontId="21" fillId="25" borderId="16" xfId="0" applyFont="1" applyFill="1" applyBorder="1">
      <alignment vertical="center"/>
    </xf>
    <xf numFmtId="0" fontId="21" fillId="25" borderId="0" xfId="0" applyFont="1" applyFill="1" applyBorder="1">
      <alignment vertical="center"/>
    </xf>
    <xf numFmtId="0" fontId="21" fillId="25" borderId="17" xfId="0" applyFont="1" applyFill="1" applyBorder="1">
      <alignment vertical="center"/>
    </xf>
    <xf numFmtId="0" fontId="21" fillId="0" borderId="0" xfId="0" applyFont="1">
      <alignment vertical="center"/>
    </xf>
    <xf numFmtId="0" fontId="21" fillId="25" borderId="37" xfId="0" applyFont="1" applyFill="1" applyBorder="1">
      <alignment vertical="center"/>
    </xf>
    <xf numFmtId="0" fontId="21" fillId="25" borderId="23" xfId="0" applyFont="1" applyFill="1" applyBorder="1">
      <alignment vertical="center"/>
    </xf>
    <xf numFmtId="0" fontId="0" fillId="25" borderId="23" xfId="0" applyFill="1" applyBorder="1">
      <alignment vertical="center"/>
    </xf>
    <xf numFmtId="0" fontId="0" fillId="25" borderId="24" xfId="0" applyFill="1" applyBorder="1">
      <alignment vertical="center"/>
    </xf>
    <xf numFmtId="0" fontId="21" fillId="25" borderId="0" xfId="0" applyFont="1" applyFill="1" applyBorder="1" applyAlignment="1" applyProtection="1">
      <alignment horizontal="center" vertical="center"/>
      <protection locked="0"/>
    </xf>
    <xf numFmtId="0" fontId="26" fillId="0" borderId="0" xfId="0" applyFont="1">
      <alignment vertical="center"/>
    </xf>
    <xf numFmtId="0" fontId="19" fillId="0" borderId="0" xfId="0" applyFont="1">
      <alignment vertical="center"/>
    </xf>
    <xf numFmtId="0" fontId="27" fillId="0" borderId="0" xfId="0" applyFont="1">
      <alignment vertical="center"/>
    </xf>
    <xf numFmtId="0" fontId="27" fillId="27" borderId="14" xfId="0" applyFont="1" applyFill="1" applyBorder="1">
      <alignment vertical="center"/>
    </xf>
    <xf numFmtId="0" fontId="21" fillId="0" borderId="14" xfId="0" applyFont="1" applyBorder="1" applyAlignment="1">
      <alignment vertical="center" wrapText="1"/>
    </xf>
    <xf numFmtId="0" fontId="21" fillId="0" borderId="14" xfId="0" applyFont="1" applyBorder="1">
      <alignment vertical="center"/>
    </xf>
    <xf numFmtId="0" fontId="21" fillId="0" borderId="0" xfId="0" applyFont="1" applyBorder="1">
      <alignment vertical="center"/>
    </xf>
    <xf numFmtId="0" fontId="21" fillId="27" borderId="14" xfId="0" applyFont="1" applyFill="1" applyBorder="1">
      <alignment vertical="center"/>
    </xf>
    <xf numFmtId="0" fontId="5" fillId="24" borderId="0" xfId="0" applyFont="1" applyFill="1" applyAlignment="1">
      <alignment vertical="center" wrapText="1"/>
    </xf>
    <xf numFmtId="0" fontId="5" fillId="0" borderId="0" xfId="0" applyFont="1" applyProtection="1">
      <alignment vertical="center"/>
    </xf>
    <xf numFmtId="0" fontId="1" fillId="0" borderId="0" xfId="0" applyFont="1" applyAlignment="1" applyProtection="1">
      <alignment vertical="center" shrinkToFit="1"/>
    </xf>
    <xf numFmtId="0" fontId="5" fillId="0" borderId="0" xfId="0" applyFont="1" applyBorder="1" applyProtection="1">
      <alignment vertical="center"/>
    </xf>
    <xf numFmtId="0" fontId="1" fillId="26" borderId="0" xfId="0" applyFont="1" applyFill="1" applyAlignment="1" applyProtection="1">
      <alignment vertical="center" shrinkToFit="1"/>
    </xf>
    <xf numFmtId="0" fontId="0" fillId="0" borderId="14" xfId="0" quotePrefix="1" applyNumberFormat="1" applyFill="1" applyBorder="1" applyAlignment="1" applyProtection="1">
      <alignment horizontal="right" vertical="center"/>
    </xf>
    <xf numFmtId="0" fontId="20" fillId="24" borderId="13" xfId="0" applyFont="1" applyFill="1" applyBorder="1" applyAlignment="1" applyProtection="1">
      <alignment vertical="center" wrapText="1"/>
    </xf>
    <xf numFmtId="0" fontId="0" fillId="28" borderId="0" xfId="0" applyFill="1" applyProtection="1">
      <alignment vertical="center"/>
    </xf>
    <xf numFmtId="0" fontId="21" fillId="25" borderId="16" xfId="0" applyFont="1" applyFill="1" applyBorder="1" applyAlignment="1" applyProtection="1">
      <alignment horizontal="center" vertical="center"/>
      <protection locked="0"/>
    </xf>
    <xf numFmtId="0" fontId="21" fillId="25" borderId="17" xfId="0" applyFont="1" applyFill="1" applyBorder="1" applyAlignment="1" applyProtection="1">
      <alignment horizontal="center" vertical="center"/>
      <protection locked="0"/>
    </xf>
    <xf numFmtId="0" fontId="1"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right" vertical="center"/>
    </xf>
    <xf numFmtId="0" fontId="1" fillId="0" borderId="14"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14" xfId="0" applyFont="1" applyFill="1" applyBorder="1" applyAlignment="1">
      <alignment horizontal="center" vertical="top"/>
    </xf>
    <xf numFmtId="0" fontId="1" fillId="0" borderId="14" xfId="0" applyFont="1" applyFill="1" applyBorder="1" applyAlignment="1">
      <alignment horizontal="left" vertical="top" wrapText="1"/>
    </xf>
    <xf numFmtId="0" fontId="0" fillId="27" borderId="0" xfId="0" applyFill="1">
      <alignment vertical="center"/>
    </xf>
    <xf numFmtId="0" fontId="1" fillId="0" borderId="0" xfId="0" applyFont="1" applyBorder="1">
      <alignment vertical="center"/>
    </xf>
    <xf numFmtId="0" fontId="0" fillId="0" borderId="14" xfId="0" applyNumberFormat="1" applyFill="1" applyBorder="1" applyAlignment="1" applyProtection="1">
      <alignment horizontal="right" vertical="center"/>
    </xf>
    <xf numFmtId="0" fontId="9" fillId="0" borderId="14" xfId="0" applyFont="1" applyBorder="1" applyAlignment="1" applyProtection="1">
      <alignment horizontal="center" vertical="center" wrapText="1"/>
    </xf>
    <xf numFmtId="0" fontId="9" fillId="0" borderId="25" xfId="0" applyFont="1" applyBorder="1" applyAlignment="1" applyProtection="1">
      <alignment horizontal="center" vertical="top" wrapText="1"/>
    </xf>
    <xf numFmtId="0" fontId="0" fillId="25" borderId="14" xfId="0" applyNumberFormat="1" applyFill="1" applyBorder="1" applyAlignment="1" applyProtection="1">
      <alignment vertical="center" wrapText="1"/>
      <protection locked="0"/>
    </xf>
    <xf numFmtId="0" fontId="0" fillId="0" borderId="49" xfId="0" applyFill="1" applyBorder="1" applyProtection="1">
      <alignment vertical="center"/>
    </xf>
    <xf numFmtId="0" fontId="0" fillId="0" borderId="26" xfId="0" applyNumberFormat="1" applyFill="1" applyBorder="1" applyAlignment="1" applyProtection="1">
      <alignment horizontal="left" vertical="center"/>
    </xf>
    <xf numFmtId="0" fontId="0" fillId="0" borderId="26" xfId="0" applyNumberFormat="1" applyFill="1" applyBorder="1" applyAlignment="1" applyProtection="1">
      <alignment horizontal="right" vertical="center"/>
    </xf>
    <xf numFmtId="0" fontId="0" fillId="0" borderId="29" xfId="0" applyFill="1" applyBorder="1" applyProtection="1">
      <alignment vertical="center"/>
    </xf>
    <xf numFmtId="0" fontId="0" fillId="0" borderId="50" xfId="0" applyFill="1" applyBorder="1" applyProtection="1">
      <alignment vertical="center"/>
    </xf>
    <xf numFmtId="0" fontId="30" fillId="24" borderId="0" xfId="0" applyFont="1" applyFill="1">
      <alignment vertical="center"/>
    </xf>
    <xf numFmtId="0" fontId="31" fillId="24" borderId="0" xfId="0" applyFont="1" applyFill="1">
      <alignment vertical="center"/>
    </xf>
    <xf numFmtId="0" fontId="30" fillId="0" borderId="0" xfId="0" applyFont="1" applyFill="1" applyProtection="1">
      <alignment vertical="center"/>
    </xf>
    <xf numFmtId="0" fontId="4" fillId="24" borderId="39" xfId="28" applyFill="1" applyBorder="1" applyAlignment="1" applyProtection="1">
      <alignment vertical="center"/>
    </xf>
    <xf numFmtId="0" fontId="0" fillId="24" borderId="16" xfId="0" applyFill="1" applyBorder="1">
      <alignment vertical="center"/>
    </xf>
    <xf numFmtId="0" fontId="0" fillId="24" borderId="37" xfId="0" applyFill="1" applyBorder="1">
      <alignment vertical="center"/>
    </xf>
    <xf numFmtId="0" fontId="0" fillId="24" borderId="38" xfId="0" applyFill="1" applyBorder="1">
      <alignment vertical="center"/>
    </xf>
    <xf numFmtId="0" fontId="0" fillId="24" borderId="0" xfId="0" applyFill="1" applyBorder="1">
      <alignment vertical="center"/>
    </xf>
    <xf numFmtId="0" fontId="0" fillId="24" borderId="23" xfId="0" applyFill="1" applyBorder="1">
      <alignment vertical="center"/>
    </xf>
    <xf numFmtId="0" fontId="0" fillId="24" borderId="38" xfId="0" applyFill="1" applyBorder="1" applyAlignment="1">
      <alignment vertical="center"/>
    </xf>
    <xf numFmtId="0" fontId="11" fillId="24" borderId="0" xfId="0" applyFont="1" applyFill="1" applyBorder="1" applyAlignment="1">
      <alignment horizontal="center" vertical="center"/>
    </xf>
    <xf numFmtId="0" fontId="11" fillId="24" borderId="0" xfId="0" applyFont="1" applyFill="1" applyBorder="1" applyAlignment="1">
      <alignment vertical="center"/>
    </xf>
    <xf numFmtId="0" fontId="10" fillId="24" borderId="0" xfId="0" applyFont="1" applyFill="1" applyBorder="1" applyAlignment="1">
      <alignment horizontal="center" vertical="center"/>
    </xf>
    <xf numFmtId="0" fontId="0" fillId="24" borderId="23" xfId="0" applyFill="1" applyBorder="1" applyAlignment="1">
      <alignment vertical="center"/>
    </xf>
    <xf numFmtId="0" fontId="10" fillId="24" borderId="0" xfId="0" applyFont="1" applyFill="1" applyBorder="1" applyAlignment="1">
      <alignment vertical="center"/>
    </xf>
    <xf numFmtId="0" fontId="12" fillId="24" borderId="14" xfId="0" applyFont="1" applyFill="1" applyBorder="1" applyAlignment="1">
      <alignment horizontal="center" vertical="center"/>
    </xf>
    <xf numFmtId="0" fontId="11" fillId="24" borderId="14" xfId="0" quotePrefix="1" applyFont="1" applyFill="1" applyBorder="1" applyAlignment="1">
      <alignment vertical="center"/>
    </xf>
    <xf numFmtId="0" fontId="11" fillId="24" borderId="40" xfId="0" applyFont="1" applyFill="1" applyBorder="1" applyAlignment="1">
      <alignment horizontal="center" vertical="center"/>
    </xf>
    <xf numFmtId="0" fontId="11" fillId="24" borderId="40" xfId="0" quotePrefix="1" applyFont="1" applyFill="1" applyBorder="1" applyAlignment="1">
      <alignment vertical="center"/>
    </xf>
    <xf numFmtId="0" fontId="12" fillId="24" borderId="14" xfId="0" applyFont="1" applyFill="1" applyBorder="1" applyAlignment="1">
      <alignment horizontal="left" vertical="center" wrapText="1"/>
    </xf>
    <xf numFmtId="0" fontId="13" fillId="24" borderId="14" xfId="0" applyFont="1" applyFill="1" applyBorder="1" applyAlignment="1" applyProtection="1">
      <alignment vertical="center"/>
      <protection locked="0"/>
    </xf>
    <xf numFmtId="0" fontId="10" fillId="24" borderId="14" xfId="0" applyFont="1" applyFill="1" applyBorder="1" applyAlignment="1" applyProtection="1">
      <alignment vertical="center"/>
      <protection locked="0"/>
    </xf>
    <xf numFmtId="0" fontId="12" fillId="24" borderId="0" xfId="0" applyFont="1" applyFill="1" applyBorder="1" applyAlignment="1">
      <alignment vertical="center"/>
    </xf>
    <xf numFmtId="0" fontId="12" fillId="24" borderId="25" xfId="0" applyFont="1" applyFill="1" applyBorder="1" applyAlignment="1">
      <alignment horizontal="center" vertical="top" wrapText="1"/>
    </xf>
    <xf numFmtId="0" fontId="12" fillId="24" borderId="39" xfId="0" applyFont="1" applyFill="1" applyBorder="1" applyAlignment="1">
      <alignment horizontal="center" vertical="top" wrapText="1"/>
    </xf>
    <xf numFmtId="0" fontId="12" fillId="24" borderId="14" xfId="0" applyFont="1" applyFill="1" applyBorder="1" applyAlignment="1">
      <alignment horizontal="center" vertical="top" wrapText="1"/>
    </xf>
    <xf numFmtId="0" fontId="12" fillId="24" borderId="38" xfId="0" applyFont="1" applyFill="1" applyBorder="1" applyAlignment="1">
      <alignment horizontal="center" vertical="top"/>
    </xf>
    <xf numFmtId="0" fontId="12" fillId="24" borderId="0" xfId="0" applyFont="1" applyFill="1" applyBorder="1" applyAlignment="1">
      <alignment horizontal="center" vertical="top"/>
    </xf>
    <xf numFmtId="0" fontId="10" fillId="24" borderId="14" xfId="0" applyNumberFormat="1" applyFont="1" applyFill="1" applyBorder="1" applyAlignment="1" applyProtection="1">
      <alignment vertical="center"/>
      <protection locked="0"/>
    </xf>
    <xf numFmtId="0" fontId="10" fillId="24" borderId="30" xfId="0" applyNumberFormat="1" applyFont="1" applyFill="1" applyBorder="1" applyAlignment="1" applyProtection="1">
      <alignment vertical="center"/>
      <protection locked="0"/>
    </xf>
    <xf numFmtId="0" fontId="10" fillId="24" borderId="14" xfId="0" applyNumberFormat="1" applyFont="1" applyFill="1" applyBorder="1" applyAlignment="1" applyProtection="1">
      <alignment horizontal="center" vertical="center"/>
      <protection locked="0"/>
    </xf>
    <xf numFmtId="0" fontId="10" fillId="24" borderId="35" xfId="0" applyNumberFormat="1" applyFont="1" applyFill="1" applyBorder="1" applyAlignment="1" applyProtection="1">
      <alignment vertical="center"/>
      <protection locked="0"/>
    </xf>
    <xf numFmtId="0" fontId="10" fillId="24" borderId="17" xfId="0" applyNumberFormat="1" applyFont="1" applyFill="1" applyBorder="1" applyAlignment="1" applyProtection="1">
      <alignment vertical="center"/>
      <protection locked="0"/>
    </xf>
    <xf numFmtId="0" fontId="10" fillId="24" borderId="0" xfId="0" applyFont="1" applyFill="1" applyBorder="1" applyAlignment="1" applyProtection="1">
      <alignment vertical="center"/>
      <protection locked="0"/>
    </xf>
    <xf numFmtId="0" fontId="7" fillId="24" borderId="0" xfId="0" applyFont="1" applyFill="1" applyAlignment="1">
      <alignment vertical="center" wrapText="1"/>
    </xf>
    <xf numFmtId="0" fontId="0" fillId="24" borderId="0" xfId="0" applyFill="1" applyBorder="1" applyAlignment="1">
      <alignment vertical="center"/>
    </xf>
    <xf numFmtId="0" fontId="0" fillId="24" borderId="39" xfId="0" applyFill="1" applyBorder="1" applyAlignment="1" applyProtection="1">
      <alignment vertical="center"/>
      <protection locked="0"/>
    </xf>
    <xf numFmtId="0" fontId="0" fillId="24" borderId="16" xfId="0" applyFill="1" applyBorder="1" applyAlignment="1" applyProtection="1">
      <alignment vertical="center"/>
      <protection locked="0"/>
    </xf>
    <xf numFmtId="0" fontId="0" fillId="24" borderId="37" xfId="0" applyFill="1" applyBorder="1" applyAlignment="1" applyProtection="1">
      <alignment vertical="center"/>
      <protection locked="0"/>
    </xf>
    <xf numFmtId="0" fontId="0" fillId="24" borderId="35" xfId="0" applyFill="1" applyBorder="1" applyAlignment="1" applyProtection="1">
      <alignment vertical="center"/>
      <protection locked="0"/>
    </xf>
    <xf numFmtId="0" fontId="0" fillId="24" borderId="17" xfId="0" applyFill="1" applyBorder="1" applyAlignment="1" applyProtection="1">
      <alignment vertical="center"/>
      <protection locked="0"/>
    </xf>
    <xf numFmtId="0" fontId="0" fillId="24" borderId="24" xfId="0" applyFill="1" applyBorder="1" applyAlignment="1" applyProtection="1">
      <alignment vertical="center"/>
      <protection locked="0"/>
    </xf>
    <xf numFmtId="0" fontId="0" fillId="24" borderId="35" xfId="0" applyFill="1" applyBorder="1">
      <alignment vertical="center"/>
    </xf>
    <xf numFmtId="0" fontId="0" fillId="24" borderId="24" xfId="0" applyFill="1" applyBorder="1">
      <alignment vertical="center"/>
    </xf>
    <xf numFmtId="0" fontId="7" fillId="24" borderId="0" xfId="0" applyFont="1" applyFill="1">
      <alignment vertical="center"/>
    </xf>
    <xf numFmtId="0" fontId="0" fillId="0" borderId="32" xfId="0" applyNumberFormat="1" applyFill="1" applyBorder="1" applyAlignment="1" applyProtection="1">
      <alignment horizontal="right" vertical="center"/>
    </xf>
    <xf numFmtId="0" fontId="21" fillId="0" borderId="0" xfId="0" applyFont="1" applyAlignment="1">
      <alignment vertical="center" wrapText="1"/>
    </xf>
    <xf numFmtId="0" fontId="28" fillId="24" borderId="0" xfId="0" applyFont="1" applyFill="1" applyAlignment="1">
      <alignment vertical="center" wrapText="1"/>
    </xf>
    <xf numFmtId="0" fontId="1" fillId="24" borderId="0" xfId="0" applyFont="1" applyFill="1" applyAlignment="1" applyProtection="1">
      <alignment vertical="center" wrapText="1"/>
    </xf>
    <xf numFmtId="0" fontId="1" fillId="24" borderId="0" xfId="0" applyFont="1" applyFill="1" applyAlignment="1">
      <alignment vertical="center" wrapText="1"/>
    </xf>
    <xf numFmtId="0" fontId="21" fillId="0" borderId="0" xfId="0" applyFont="1" applyAlignment="1" applyProtection="1">
      <alignment horizontal="left" vertical="top" wrapText="1"/>
    </xf>
    <xf numFmtId="0" fontId="3" fillId="0" borderId="40" xfId="0" applyFont="1" applyFill="1" applyBorder="1" applyAlignment="1" applyProtection="1">
      <alignment vertical="center"/>
      <protection locked="0"/>
    </xf>
    <xf numFmtId="0" fontId="10" fillId="0" borderId="40" xfId="0" applyFont="1" applyFill="1" applyBorder="1" applyAlignment="1" applyProtection="1">
      <alignment vertical="center"/>
      <protection locked="0"/>
    </xf>
    <xf numFmtId="0" fontId="10" fillId="24" borderId="0" xfId="0" applyFont="1" applyFill="1">
      <alignment vertical="center"/>
    </xf>
    <xf numFmtId="0" fontId="0" fillId="24" borderId="0" xfId="0" applyFill="1" applyAlignment="1">
      <alignment horizontal="center" vertical="center"/>
    </xf>
    <xf numFmtId="0" fontId="0" fillId="24" borderId="39" xfId="0" applyFill="1" applyBorder="1">
      <alignment vertical="center"/>
    </xf>
    <xf numFmtId="0" fontId="0" fillId="24" borderId="16" xfId="0" applyFill="1" applyBorder="1" applyAlignment="1">
      <alignment horizontal="center" vertical="center"/>
    </xf>
    <xf numFmtId="0" fontId="0" fillId="24" borderId="0" xfId="0" applyFill="1" applyBorder="1" applyAlignment="1">
      <alignment horizontal="center" vertical="center"/>
    </xf>
    <xf numFmtId="0" fontId="13" fillId="24" borderId="0" xfId="0" applyFont="1" applyFill="1" applyBorder="1" applyAlignment="1">
      <alignment vertical="center"/>
    </xf>
    <xf numFmtId="0" fontId="11" fillId="24" borderId="14" xfId="0" applyFont="1" applyFill="1" applyBorder="1" applyAlignment="1">
      <alignment horizontal="left" vertical="center" wrapText="1"/>
    </xf>
    <xf numFmtId="0" fontId="13" fillId="24" borderId="14" xfId="0" applyFont="1" applyFill="1" applyBorder="1" applyAlignment="1" applyProtection="1">
      <alignment horizontal="center" vertical="center"/>
      <protection locked="0"/>
    </xf>
    <xf numFmtId="0" fontId="11" fillId="24" borderId="17" xfId="0" applyFont="1" applyFill="1" applyBorder="1" applyAlignment="1">
      <alignment horizontal="center" vertical="center"/>
    </xf>
    <xf numFmtId="0" fontId="11" fillId="24" borderId="14" xfId="0" applyFont="1" applyFill="1" applyBorder="1" applyAlignment="1">
      <alignment horizontal="center" vertical="center"/>
    </xf>
    <xf numFmtId="0" fontId="11" fillId="24" borderId="40" xfId="0" applyFont="1" applyFill="1" applyBorder="1" applyAlignment="1">
      <alignment horizontal="center" vertical="center" wrapText="1"/>
    </xf>
    <xf numFmtId="0" fontId="11" fillId="24" borderId="24" xfId="0" applyFont="1" applyFill="1" applyBorder="1" applyAlignment="1">
      <alignment horizontal="center" vertical="center"/>
    </xf>
    <xf numFmtId="0" fontId="12" fillId="24" borderId="39" xfId="0" applyFont="1" applyFill="1" applyBorder="1" applyAlignment="1" applyProtection="1">
      <alignment horizontal="center" vertical="center" wrapText="1"/>
      <protection locked="0"/>
    </xf>
    <xf numFmtId="0" fontId="10" fillId="24" borderId="16" xfId="0" applyFont="1" applyFill="1" applyBorder="1" applyAlignment="1">
      <alignment vertical="center" wrapText="1"/>
    </xf>
    <xf numFmtId="0" fontId="10" fillId="24" borderId="16" xfId="0" applyFont="1" applyFill="1" applyBorder="1" applyAlignment="1">
      <alignment horizontal="left" vertical="center" wrapText="1"/>
    </xf>
    <xf numFmtId="0" fontId="12" fillId="24" borderId="16" xfId="0" applyFont="1" applyFill="1" applyBorder="1" applyAlignment="1" applyProtection="1">
      <alignment horizontal="center" vertical="center" wrapText="1"/>
      <protection locked="0"/>
    </xf>
    <xf numFmtId="0" fontId="10" fillId="24" borderId="51" xfId="0" applyFont="1" applyFill="1" applyBorder="1" applyAlignment="1">
      <alignment horizontal="left" vertical="center" wrapText="1"/>
    </xf>
    <xf numFmtId="0" fontId="12" fillId="24" borderId="38" xfId="0" applyFont="1" applyFill="1" applyBorder="1" applyAlignment="1" applyProtection="1">
      <alignment horizontal="center" vertical="center" wrapText="1"/>
      <protection locked="0"/>
    </xf>
    <xf numFmtId="0" fontId="10" fillId="24" borderId="0" xfId="0" applyFont="1" applyFill="1" applyBorder="1" applyAlignment="1">
      <alignment vertical="center" wrapText="1"/>
    </xf>
    <xf numFmtId="0" fontId="10" fillId="24" borderId="0" xfId="0" applyFont="1" applyFill="1" applyBorder="1" applyAlignment="1">
      <alignment horizontal="left" vertical="center" wrapText="1"/>
    </xf>
    <xf numFmtId="0" fontId="12" fillId="24" borderId="0" xfId="0" applyFont="1" applyFill="1" applyBorder="1" applyAlignment="1" applyProtection="1">
      <alignment horizontal="center" vertical="center" wrapText="1"/>
      <protection locked="0"/>
    </xf>
    <xf numFmtId="0" fontId="12" fillId="24" borderId="0" xfId="0" applyFont="1" applyFill="1" applyBorder="1" applyAlignment="1">
      <alignment horizontal="center" vertical="center" wrapText="1"/>
    </xf>
    <xf numFmtId="0" fontId="12" fillId="24" borderId="35" xfId="0" applyFont="1" applyFill="1" applyBorder="1" applyAlignment="1" applyProtection="1">
      <alignment horizontal="center" vertical="center" wrapText="1"/>
      <protection locked="0"/>
    </xf>
    <xf numFmtId="0" fontId="12" fillId="24" borderId="17" xfId="0" applyFont="1" applyFill="1" applyBorder="1" applyAlignment="1" applyProtection="1">
      <alignment horizontal="center" vertical="center" wrapText="1"/>
      <protection locked="0"/>
    </xf>
    <xf numFmtId="0" fontId="10" fillId="24" borderId="52" xfId="0" applyFont="1" applyFill="1" applyBorder="1" applyAlignment="1">
      <alignment horizontal="left" vertical="center"/>
    </xf>
    <xf numFmtId="0" fontId="12" fillId="24" borderId="17" xfId="0" applyFont="1" applyFill="1" applyBorder="1" applyAlignment="1">
      <alignment horizontal="center" vertical="center" wrapText="1"/>
    </xf>
    <xf numFmtId="0" fontId="0" fillId="24" borderId="16" xfId="0" applyFill="1" applyBorder="1" applyAlignment="1">
      <alignment vertical="center"/>
    </xf>
    <xf numFmtId="0" fontId="11" fillId="24" borderId="0" xfId="0" applyFont="1" applyFill="1" applyBorder="1" applyAlignment="1" applyProtection="1">
      <alignment vertical="center"/>
      <protection locked="0"/>
    </xf>
    <xf numFmtId="0" fontId="12" fillId="24" borderId="0" xfId="0" applyFont="1" applyFill="1" applyBorder="1" applyAlignment="1" applyProtection="1">
      <alignment vertical="center"/>
      <protection locked="0"/>
    </xf>
    <xf numFmtId="0" fontId="24" fillId="24" borderId="0" xfId="0" applyFont="1" applyFill="1" applyBorder="1" applyAlignment="1">
      <alignment vertical="center"/>
    </xf>
    <xf numFmtId="0" fontId="24" fillId="24" borderId="0" xfId="0" applyFont="1" applyFill="1" applyBorder="1" applyAlignment="1">
      <alignment horizontal="center" vertical="center"/>
    </xf>
    <xf numFmtId="0" fontId="7" fillId="24" borderId="39" xfId="0" applyFont="1" applyFill="1" applyBorder="1" applyAlignment="1" applyProtection="1">
      <alignment vertical="center"/>
      <protection locked="0"/>
    </xf>
    <xf numFmtId="0" fontId="0" fillId="24" borderId="16" xfId="0" applyFill="1" applyBorder="1" applyAlignment="1" applyProtection="1">
      <alignment horizontal="center" vertical="center"/>
      <protection locked="0"/>
    </xf>
    <xf numFmtId="0" fontId="0" fillId="24" borderId="17" xfId="0" applyFill="1" applyBorder="1" applyAlignment="1" applyProtection="1">
      <alignment horizontal="center" vertical="center"/>
      <protection locked="0"/>
    </xf>
    <xf numFmtId="0" fontId="0" fillId="24" borderId="17" xfId="0" applyFill="1" applyBorder="1">
      <alignment vertical="center"/>
    </xf>
    <xf numFmtId="0" fontId="0" fillId="24" borderId="17" xfId="0" applyFill="1" applyBorder="1" applyAlignment="1">
      <alignment horizontal="center" vertical="center"/>
    </xf>
    <xf numFmtId="0" fontId="1" fillId="0" borderId="0" xfId="0" applyFont="1" applyFill="1" applyBorder="1">
      <alignment vertical="center"/>
    </xf>
    <xf numFmtId="0" fontId="0" fillId="0" borderId="0" xfId="0" applyFont="1" applyBorder="1">
      <alignment vertical="center"/>
    </xf>
    <xf numFmtId="0" fontId="0" fillId="0" borderId="0" xfId="0" applyFill="1">
      <alignment vertical="center"/>
    </xf>
    <xf numFmtId="178" fontId="3" fillId="0" borderId="35" xfId="0" applyNumberFormat="1" applyFont="1" applyFill="1" applyBorder="1" applyAlignment="1" applyProtection="1">
      <alignment vertical="center" wrapText="1"/>
      <protection locked="0"/>
    </xf>
    <xf numFmtId="0" fontId="17" fillId="0" borderId="38" xfId="0" applyFont="1" applyFill="1" applyBorder="1" applyProtection="1">
      <alignment vertical="center"/>
    </xf>
    <xf numFmtId="0" fontId="17" fillId="0" borderId="0" xfId="0" applyFont="1" applyFill="1" applyProtection="1">
      <alignment vertical="center"/>
    </xf>
    <xf numFmtId="0" fontId="10" fillId="0" borderId="30" xfId="0" applyFont="1" applyFill="1" applyBorder="1" applyAlignment="1" applyProtection="1">
      <alignment horizontal="left" vertical="center"/>
    </xf>
    <xf numFmtId="0" fontId="0" fillId="0" borderId="36" xfId="0" applyFill="1" applyBorder="1" applyAlignment="1" applyProtection="1">
      <alignment vertical="center"/>
    </xf>
    <xf numFmtId="0" fontId="3" fillId="0" borderId="30" xfId="0" applyFont="1" applyFill="1" applyBorder="1" applyAlignment="1" applyProtection="1">
      <alignment vertical="center"/>
      <protection locked="0"/>
    </xf>
    <xf numFmtId="0" fontId="0" fillId="0" borderId="40" xfId="0" applyFill="1" applyBorder="1" applyAlignment="1" applyProtection="1">
      <alignment vertical="center"/>
      <protection locked="0"/>
    </xf>
    <xf numFmtId="0" fontId="0" fillId="0" borderId="36" xfId="0" applyFill="1" applyBorder="1" applyAlignment="1" applyProtection="1">
      <alignment vertical="center"/>
      <protection locked="0"/>
    </xf>
    <xf numFmtId="0" fontId="10" fillId="0" borderId="30" xfId="0" applyFont="1" applyFill="1" applyBorder="1" applyAlignment="1" applyProtection="1">
      <alignment vertical="center" shrinkToFit="1"/>
    </xf>
    <xf numFmtId="0" fontId="0" fillId="25" borderId="0" xfId="0" applyFill="1" applyBorder="1" applyAlignment="1" applyProtection="1">
      <alignment vertical="center"/>
      <protection locked="0"/>
    </xf>
    <xf numFmtId="0" fontId="0" fillId="25" borderId="23" xfId="0" applyFill="1" applyBorder="1" applyAlignment="1" applyProtection="1">
      <alignment vertical="center"/>
      <protection locked="0"/>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0" fillId="0" borderId="23" xfId="0" applyFill="1" applyBorder="1" applyAlignment="1" applyProtection="1">
      <alignment vertical="center"/>
    </xf>
    <xf numFmtId="0" fontId="3" fillId="25" borderId="30" xfId="0" applyFont="1" applyFill="1" applyBorder="1" applyAlignment="1" applyProtection="1">
      <alignment vertical="center"/>
      <protection locked="0"/>
    </xf>
    <xf numFmtId="0" fontId="0" fillId="25" borderId="40" xfId="0" applyFill="1" applyBorder="1" applyAlignment="1" applyProtection="1">
      <alignment vertical="center"/>
      <protection locked="0"/>
    </xf>
    <xf numFmtId="0" fontId="0" fillId="25" borderId="36" xfId="0" applyFill="1" applyBorder="1" applyAlignment="1" applyProtection="1">
      <alignment vertical="center"/>
      <protection locked="0"/>
    </xf>
    <xf numFmtId="0" fontId="10" fillId="25" borderId="0" xfId="0" applyFont="1" applyFill="1" applyBorder="1" applyAlignment="1" applyProtection="1">
      <alignment horizontal="right" vertical="center"/>
      <protection locked="0"/>
    </xf>
    <xf numFmtId="0" fontId="0" fillId="25" borderId="0" xfId="0" applyFill="1" applyBorder="1" applyAlignment="1" applyProtection="1">
      <alignment horizontal="right" vertical="center"/>
      <protection locked="0"/>
    </xf>
    <xf numFmtId="0" fontId="10" fillId="0" borderId="0" xfId="0" applyFont="1" applyFill="1" applyBorder="1" applyAlignment="1" applyProtection="1">
      <alignment horizontal="left" vertical="center"/>
    </xf>
    <xf numFmtId="0" fontId="0" fillId="0" borderId="0" xfId="0" applyFill="1" applyBorder="1" applyAlignment="1" applyProtection="1">
      <alignment horizontal="left" vertical="center"/>
    </xf>
    <xf numFmtId="178" fontId="10" fillId="25" borderId="0" xfId="0" applyNumberFormat="1" applyFont="1" applyFill="1" applyBorder="1" applyAlignment="1" applyProtection="1">
      <alignment vertical="center"/>
      <protection locked="0"/>
    </xf>
    <xf numFmtId="178" fontId="1" fillId="25" borderId="0" xfId="0" applyNumberFormat="1" applyFont="1" applyFill="1" applyBorder="1" applyAlignment="1" applyProtection="1">
      <alignment vertical="center"/>
      <protection locked="0"/>
    </xf>
    <xf numFmtId="178" fontId="1" fillId="25" borderId="23" xfId="0" applyNumberFormat="1"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23" xfId="0" applyFill="1" applyBorder="1" applyAlignment="1" applyProtection="1">
      <alignment vertical="center"/>
      <protection locked="0"/>
    </xf>
    <xf numFmtId="49" fontId="0" fillId="0" borderId="0" xfId="0" applyNumberFormat="1" applyFill="1" applyBorder="1" applyAlignment="1" applyProtection="1">
      <alignment horizontal="left" vertical="center"/>
    </xf>
    <xf numFmtId="0" fontId="3" fillId="25" borderId="35" xfId="0" applyFont="1" applyFill="1" applyBorder="1" applyAlignment="1" applyProtection="1">
      <alignment vertical="center"/>
      <protection locked="0"/>
    </xf>
    <xf numFmtId="0" fontId="0" fillId="25" borderId="17" xfId="0" applyFill="1" applyBorder="1" applyAlignment="1" applyProtection="1">
      <alignment vertical="center"/>
      <protection locked="0"/>
    </xf>
    <xf numFmtId="0" fontId="0" fillId="25" borderId="24" xfId="0" applyFill="1" applyBorder="1" applyAlignment="1" applyProtection="1">
      <alignment vertical="center"/>
      <protection locked="0"/>
    </xf>
    <xf numFmtId="0" fontId="0" fillId="25" borderId="0" xfId="0" applyFill="1" applyAlignment="1" applyProtection="1">
      <alignment vertical="center"/>
      <protection locked="0"/>
    </xf>
    <xf numFmtId="0" fontId="10" fillId="0" borderId="30"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39" xfId="0" applyFont="1" applyFill="1" applyBorder="1" applyAlignment="1" applyProtection="1">
      <alignment horizontal="center" vertical="center" wrapText="1"/>
    </xf>
    <xf numFmtId="0" fontId="10" fillId="0" borderId="37" xfId="0" applyFont="1" applyFill="1" applyBorder="1" applyAlignment="1" applyProtection="1">
      <alignment horizontal="center" vertical="center" wrapText="1"/>
    </xf>
    <xf numFmtId="0" fontId="10" fillId="0" borderId="38" xfId="0" applyFont="1" applyFill="1" applyBorder="1" applyAlignment="1" applyProtection="1">
      <alignment horizontal="center" vertical="center" wrapText="1"/>
    </xf>
    <xf numFmtId="0" fontId="10" fillId="0" borderId="23" xfId="0" applyFont="1" applyFill="1" applyBorder="1" applyAlignment="1" applyProtection="1">
      <alignment horizontal="center" vertical="center" wrapText="1"/>
    </xf>
    <xf numFmtId="0" fontId="10" fillId="0" borderId="35" xfId="0" applyFont="1" applyFill="1" applyBorder="1" applyAlignment="1" applyProtection="1">
      <alignment horizontal="center" vertical="center" wrapText="1"/>
    </xf>
    <xf numFmtId="0" fontId="10" fillId="0" borderId="24" xfId="0" applyFont="1" applyFill="1" applyBorder="1" applyAlignment="1" applyProtection="1">
      <alignment horizontal="center" vertical="center" wrapText="1"/>
    </xf>
    <xf numFmtId="0" fontId="10" fillId="0" borderId="14" xfId="0" applyFont="1" applyFill="1" applyBorder="1" applyAlignment="1" applyProtection="1">
      <alignment horizontal="center" vertical="center"/>
    </xf>
    <xf numFmtId="0" fontId="3" fillId="25" borderId="40" xfId="0" applyFont="1" applyFill="1" applyBorder="1" applyAlignment="1" applyProtection="1">
      <alignment vertical="center"/>
      <protection locked="0"/>
    </xf>
    <xf numFmtId="0" fontId="3" fillId="25" borderId="36" xfId="0" applyFont="1" applyFill="1" applyBorder="1" applyAlignment="1" applyProtection="1">
      <alignment vertical="center"/>
      <protection locked="0"/>
    </xf>
    <xf numFmtId="0" fontId="10" fillId="0" borderId="30" xfId="0" applyFont="1" applyFill="1" applyBorder="1" applyAlignment="1" applyProtection="1">
      <alignment horizontal="right" vertical="center"/>
    </xf>
    <xf numFmtId="0" fontId="10" fillId="0" borderId="40" xfId="0" applyFont="1" applyFill="1" applyBorder="1" applyAlignment="1" applyProtection="1">
      <alignment horizontal="right" vertical="center"/>
    </xf>
    <xf numFmtId="0" fontId="10" fillId="0" borderId="30" xfId="0" applyFont="1" applyFill="1" applyBorder="1" applyAlignment="1" applyProtection="1">
      <alignment vertical="center" wrapText="1"/>
    </xf>
    <xf numFmtId="0" fontId="0" fillId="0" borderId="40" xfId="0" applyFill="1" applyBorder="1" applyAlignment="1" applyProtection="1">
      <alignment vertical="center"/>
    </xf>
    <xf numFmtId="0" fontId="15" fillId="0" borderId="39" xfId="0" applyFont="1" applyFill="1" applyBorder="1" applyAlignment="1" applyProtection="1">
      <alignment vertical="center"/>
    </xf>
    <xf numFmtId="0" fontId="15" fillId="0" borderId="16" xfId="0" applyFont="1" applyFill="1" applyBorder="1" applyAlignment="1" applyProtection="1">
      <alignment vertical="center"/>
    </xf>
    <xf numFmtId="176" fontId="3" fillId="25" borderId="16" xfId="0" applyNumberFormat="1" applyFont="1" applyFill="1" applyBorder="1" applyAlignment="1" applyProtection="1">
      <alignment horizontal="left" vertical="center"/>
      <protection locked="0"/>
    </xf>
    <xf numFmtId="176" fontId="0" fillId="25" borderId="16" xfId="0" applyNumberFormat="1" applyFill="1" applyBorder="1" applyAlignment="1" applyProtection="1">
      <alignment horizontal="left" vertical="center"/>
      <protection locked="0"/>
    </xf>
    <xf numFmtId="0" fontId="0" fillId="25" borderId="16" xfId="0" applyFill="1" applyBorder="1" applyAlignment="1" applyProtection="1">
      <alignment vertical="center"/>
      <protection locked="0"/>
    </xf>
    <xf numFmtId="0" fontId="0" fillId="25" borderId="37" xfId="0" applyFill="1" applyBorder="1" applyAlignment="1" applyProtection="1">
      <alignment vertical="center"/>
      <protection locked="0"/>
    </xf>
    <xf numFmtId="0" fontId="0" fillId="0" borderId="39" xfId="0" applyFill="1" applyBorder="1" applyAlignment="1" applyProtection="1">
      <alignment vertical="center"/>
    </xf>
    <xf numFmtId="0" fontId="0" fillId="0" borderId="37" xfId="0" applyFill="1" applyBorder="1" applyAlignment="1" applyProtection="1">
      <alignment vertical="center"/>
    </xf>
    <xf numFmtId="0" fontId="10" fillId="0" borderId="35" xfId="0" applyFont="1" applyFill="1" applyBorder="1" applyAlignment="1" applyProtection="1">
      <alignment vertical="center"/>
    </xf>
    <xf numFmtId="0" fontId="0" fillId="0" borderId="24" xfId="0" applyFill="1" applyBorder="1" applyAlignment="1" applyProtection="1">
      <alignment vertical="center"/>
    </xf>
    <xf numFmtId="0" fontId="10" fillId="0" borderId="39" xfId="0" applyFont="1" applyFill="1" applyBorder="1" applyAlignment="1" applyProtection="1">
      <alignment horizontal="left" vertical="center" wrapText="1"/>
    </xf>
    <xf numFmtId="0" fontId="10" fillId="0" borderId="16" xfId="0" applyFont="1" applyFill="1" applyBorder="1" applyAlignment="1" applyProtection="1">
      <alignment horizontal="left" vertical="center"/>
    </xf>
    <xf numFmtId="0" fontId="10" fillId="0" borderId="37" xfId="0" applyFont="1" applyFill="1" applyBorder="1" applyAlignment="1" applyProtection="1">
      <alignment horizontal="left" vertical="center"/>
    </xf>
    <xf numFmtId="0" fontId="3" fillId="0" borderId="30" xfId="0" applyFont="1" applyFill="1" applyBorder="1" applyAlignment="1" applyProtection="1">
      <alignment horizontal="center" vertical="center"/>
    </xf>
    <xf numFmtId="0" fontId="3" fillId="0" borderId="40" xfId="0" applyFont="1" applyFill="1" applyBorder="1" applyAlignment="1" applyProtection="1">
      <alignment horizontal="center" vertical="center"/>
    </xf>
    <xf numFmtId="0" fontId="3" fillId="0" borderId="36" xfId="0" applyFont="1" applyFill="1" applyBorder="1" applyAlignment="1" applyProtection="1">
      <alignment horizontal="center" vertical="center"/>
    </xf>
    <xf numFmtId="0" fontId="10" fillId="0" borderId="23" xfId="0" applyFont="1" applyFill="1" applyBorder="1" applyAlignment="1" applyProtection="1">
      <alignment vertical="center"/>
    </xf>
    <xf numFmtId="0" fontId="10" fillId="0" borderId="39" xfId="0" applyFont="1" applyFill="1" applyBorder="1" applyAlignment="1" applyProtection="1">
      <alignment vertical="center" wrapText="1"/>
    </xf>
    <xf numFmtId="0" fontId="10" fillId="0" borderId="37" xfId="0" applyFont="1" applyFill="1" applyBorder="1" applyAlignment="1" applyProtection="1">
      <alignment vertical="center"/>
    </xf>
    <xf numFmtId="0" fontId="10" fillId="0" borderId="38" xfId="0" applyFont="1" applyFill="1" applyBorder="1" applyAlignment="1" applyProtection="1">
      <alignment vertical="center"/>
    </xf>
    <xf numFmtId="0" fontId="0" fillId="0" borderId="40" xfId="0" applyFill="1" applyBorder="1" applyAlignment="1" applyProtection="1">
      <alignment horizontal="left" vertical="center"/>
    </xf>
    <xf numFmtId="0" fontId="0" fillId="0" borderId="36" xfId="0" applyFill="1" applyBorder="1" applyAlignment="1" applyProtection="1">
      <alignment horizontal="left" vertical="center"/>
    </xf>
    <xf numFmtId="0" fontId="0" fillId="25" borderId="30" xfId="0" applyFill="1" applyBorder="1" applyAlignment="1" applyProtection="1">
      <alignment vertical="center" wrapText="1" shrinkToFit="1"/>
      <protection locked="0"/>
    </xf>
    <xf numFmtId="0" fontId="0" fillId="25" borderId="40" xfId="0" applyFill="1" applyBorder="1" applyAlignment="1" applyProtection="1">
      <alignment vertical="center" wrapText="1" shrinkToFit="1"/>
      <protection locked="0"/>
    </xf>
    <xf numFmtId="0" fontId="0" fillId="25" borderId="36" xfId="0" applyFill="1" applyBorder="1" applyAlignment="1" applyProtection="1">
      <alignment vertical="center" wrapText="1" shrinkToFit="1"/>
      <protection locked="0"/>
    </xf>
    <xf numFmtId="0" fontId="10" fillId="0" borderId="40" xfId="0" applyFont="1" applyFill="1" applyBorder="1" applyAlignment="1" applyProtection="1">
      <alignment vertical="center"/>
    </xf>
    <xf numFmtId="0" fontId="10" fillId="0" borderId="36" xfId="0" applyFont="1" applyFill="1" applyBorder="1" applyAlignment="1" applyProtection="1">
      <alignment vertical="center"/>
    </xf>
    <xf numFmtId="0" fontId="0" fillId="0" borderId="38" xfId="0" applyFill="1" applyBorder="1" applyProtection="1">
      <alignment vertical="center"/>
    </xf>
    <xf numFmtId="0" fontId="0" fillId="0" borderId="0" xfId="0" applyFill="1" applyProtection="1">
      <alignment vertical="center"/>
    </xf>
    <xf numFmtId="0" fontId="0" fillId="0" borderId="30" xfId="0" applyFill="1" applyBorder="1" applyAlignment="1" applyProtection="1">
      <alignment vertical="center" wrapText="1"/>
      <protection locked="0"/>
    </xf>
    <xf numFmtId="0" fontId="10" fillId="0" borderId="30" xfId="0" applyFont="1" applyFill="1" applyBorder="1" applyAlignment="1" applyProtection="1">
      <alignment horizontal="center" vertical="center"/>
    </xf>
    <xf numFmtId="0" fontId="10" fillId="0" borderId="40" xfId="0" applyFont="1" applyFill="1" applyBorder="1" applyAlignment="1" applyProtection="1">
      <alignment horizontal="center" vertical="center"/>
    </xf>
    <xf numFmtId="0" fontId="10" fillId="0" borderId="36" xfId="0" applyFont="1" applyFill="1" applyBorder="1" applyAlignment="1" applyProtection="1">
      <alignment horizontal="center" vertical="center"/>
    </xf>
    <xf numFmtId="0" fontId="10" fillId="0" borderId="53" xfId="0" applyFont="1" applyFill="1" applyBorder="1" applyAlignment="1" applyProtection="1">
      <alignment horizontal="center" vertical="center"/>
    </xf>
    <xf numFmtId="0" fontId="10" fillId="0" borderId="54" xfId="0" applyFont="1" applyFill="1" applyBorder="1" applyAlignment="1" applyProtection="1">
      <alignment horizontal="center" vertical="center"/>
    </xf>
    <xf numFmtId="0" fontId="10" fillId="0" borderId="55" xfId="0" applyFont="1" applyFill="1" applyBorder="1" applyAlignment="1" applyProtection="1">
      <alignment horizontal="center" vertical="center"/>
    </xf>
    <xf numFmtId="0" fontId="3" fillId="25" borderId="56" xfId="0" applyFont="1" applyFill="1" applyBorder="1" applyAlignment="1" applyProtection="1">
      <alignment vertical="center"/>
      <protection locked="0"/>
    </xf>
    <xf numFmtId="0" fontId="0" fillId="25" borderId="57" xfId="0" applyFill="1" applyBorder="1" applyAlignment="1" applyProtection="1">
      <alignment vertical="center"/>
      <protection locked="0"/>
    </xf>
    <xf numFmtId="0" fontId="0" fillId="25" borderId="58" xfId="0" applyFill="1" applyBorder="1" applyAlignment="1" applyProtection="1">
      <alignment vertical="center"/>
      <protection locked="0"/>
    </xf>
    <xf numFmtId="0" fontId="14" fillId="0" borderId="59" xfId="0" applyFont="1" applyFill="1" applyBorder="1" applyAlignment="1" applyProtection="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10" fillId="0" borderId="40" xfId="0" applyFont="1" applyFill="1" applyBorder="1" applyAlignment="1" applyProtection="1">
      <alignment horizontal="left" vertical="center"/>
    </xf>
    <xf numFmtId="0" fontId="10" fillId="0" borderId="36" xfId="0" applyFont="1" applyFill="1" applyBorder="1" applyAlignment="1" applyProtection="1">
      <alignment horizontal="left" vertical="center"/>
    </xf>
    <xf numFmtId="0" fontId="3" fillId="25" borderId="17" xfId="0" applyFont="1" applyFill="1" applyBorder="1" applyAlignment="1" applyProtection="1">
      <alignment vertical="center"/>
      <protection locked="0"/>
    </xf>
    <xf numFmtId="0" fontId="3" fillId="25" borderId="24" xfId="0" applyFont="1" applyFill="1" applyBorder="1" applyAlignment="1" applyProtection="1">
      <alignment vertical="center"/>
      <protection locked="0"/>
    </xf>
    <xf numFmtId="0" fontId="10" fillId="0" borderId="37" xfId="0" applyFont="1" applyFill="1" applyBorder="1" applyAlignment="1" applyProtection="1">
      <alignment vertical="center" wrapText="1"/>
    </xf>
    <xf numFmtId="0" fontId="0" fillId="0" borderId="0" xfId="0" applyFill="1" applyAlignment="1" applyProtection="1">
      <alignment vertical="center"/>
    </xf>
    <xf numFmtId="0" fontId="11" fillId="24" borderId="30" xfId="0" applyFont="1" applyFill="1" applyBorder="1" applyAlignment="1">
      <alignment horizontal="center" vertical="center"/>
    </xf>
    <xf numFmtId="0" fontId="8" fillId="24" borderId="36" xfId="0" applyFont="1" applyFill="1" applyBorder="1" applyAlignment="1">
      <alignment horizontal="center" vertical="center"/>
    </xf>
    <xf numFmtId="0" fontId="11" fillId="24" borderId="25" xfId="0" applyFont="1" applyFill="1" applyBorder="1" applyAlignment="1">
      <alignment horizontal="center" vertical="center"/>
    </xf>
    <xf numFmtId="0" fontId="11" fillId="24" borderId="41" xfId="0" applyFont="1" applyFill="1" applyBorder="1" applyAlignment="1">
      <alignment horizontal="center" vertical="center"/>
    </xf>
    <xf numFmtId="0" fontId="11" fillId="24" borderId="42" xfId="0" applyFont="1" applyFill="1" applyBorder="1" applyAlignment="1">
      <alignment horizontal="center" vertical="center"/>
    </xf>
    <xf numFmtId="0" fontId="18" fillId="24" borderId="25" xfId="0" applyFont="1" applyFill="1" applyBorder="1" applyAlignment="1">
      <alignment horizontal="center" vertical="center" wrapText="1"/>
    </xf>
    <xf numFmtId="0" fontId="18" fillId="24" borderId="41" xfId="0" applyFont="1" applyFill="1" applyBorder="1" applyAlignment="1">
      <alignment horizontal="center" vertical="center" wrapText="1"/>
    </xf>
    <xf numFmtId="0" fontId="18" fillId="24" borderId="42" xfId="0" applyFont="1" applyFill="1" applyBorder="1" applyAlignment="1">
      <alignment horizontal="center" vertical="center" wrapText="1"/>
    </xf>
    <xf numFmtId="0" fontId="11" fillId="24" borderId="64" xfId="0" applyFont="1" applyFill="1" applyBorder="1" applyAlignment="1">
      <alignment horizontal="left" vertical="center" wrapText="1"/>
    </xf>
    <xf numFmtId="0" fontId="11" fillId="24" borderId="62" xfId="0" applyFont="1" applyFill="1" applyBorder="1" applyAlignment="1">
      <alignment horizontal="left" vertical="center" wrapText="1"/>
    </xf>
    <xf numFmtId="0" fontId="11" fillId="24" borderId="63" xfId="0" applyFont="1" applyFill="1" applyBorder="1" applyAlignment="1">
      <alignment horizontal="left" vertical="center" wrapText="1"/>
    </xf>
    <xf numFmtId="0" fontId="12" fillId="24" borderId="37" xfId="0" applyFont="1" applyFill="1" applyBorder="1" applyAlignment="1">
      <alignment horizontal="left" vertical="center" wrapText="1"/>
    </xf>
    <xf numFmtId="0" fontId="12" fillId="24" borderId="23" xfId="0" applyFont="1" applyFill="1" applyBorder="1" applyAlignment="1">
      <alignment horizontal="left" vertical="center" wrapText="1"/>
    </xf>
    <xf numFmtId="0" fontId="12" fillId="24" borderId="24" xfId="0" applyFont="1" applyFill="1" applyBorder="1" applyAlignment="1">
      <alignment horizontal="left" vertical="center" wrapText="1"/>
    </xf>
    <xf numFmtId="0" fontId="11" fillId="24" borderId="36" xfId="0" applyFont="1" applyFill="1" applyBorder="1" applyAlignment="1">
      <alignment horizontal="center" vertical="center"/>
    </xf>
    <xf numFmtId="0" fontId="11" fillId="24" borderId="30" xfId="0" applyFont="1" applyFill="1" applyBorder="1" applyAlignment="1">
      <alignment horizontal="center" vertical="center" wrapText="1"/>
    </xf>
    <xf numFmtId="0" fontId="11" fillId="24" borderId="40" xfId="0" applyFont="1" applyFill="1" applyBorder="1" applyAlignment="1">
      <alignment horizontal="center" vertical="center" wrapText="1"/>
    </xf>
    <xf numFmtId="0" fontId="11" fillId="24" borderId="39" xfId="0" applyFont="1" applyFill="1" applyBorder="1" applyAlignment="1">
      <alignment horizontal="left" vertical="center" wrapText="1"/>
    </xf>
    <xf numFmtId="0" fontId="11" fillId="24" borderId="38" xfId="0" applyFont="1" applyFill="1" applyBorder="1" applyAlignment="1">
      <alignment horizontal="left" vertical="center" wrapText="1"/>
    </xf>
    <xf numFmtId="0" fontId="11" fillId="24" borderId="35" xfId="0" applyFont="1" applyFill="1" applyBorder="1" applyAlignment="1">
      <alignment horizontal="left" vertical="center" wrapText="1"/>
    </xf>
    <xf numFmtId="0" fontId="18" fillId="24" borderId="0" xfId="0" applyFont="1" applyFill="1" applyBorder="1" applyAlignment="1" applyProtection="1">
      <alignment vertical="distributed" wrapText="1"/>
      <protection locked="0"/>
    </xf>
    <xf numFmtId="0" fontId="24" fillId="24" borderId="0" xfId="0" applyFont="1" applyFill="1">
      <alignment vertical="center"/>
    </xf>
    <xf numFmtId="0" fontId="11" fillId="24" borderId="40" xfId="0" applyFont="1" applyFill="1" applyBorder="1" applyAlignment="1">
      <alignment horizontal="center" vertical="center"/>
    </xf>
    <xf numFmtId="0" fontId="11" fillId="24" borderId="25" xfId="0" applyFont="1" applyFill="1" applyBorder="1" applyAlignment="1">
      <alignment horizontal="center" vertical="center" wrapText="1"/>
    </xf>
    <xf numFmtId="0" fontId="11" fillId="24" borderId="41" xfId="0" applyFont="1" applyFill="1" applyBorder="1" applyAlignment="1">
      <alignment horizontal="center" vertical="center" wrapText="1"/>
    </xf>
    <xf numFmtId="0" fontId="11" fillId="24" borderId="42" xfId="0" applyFont="1" applyFill="1" applyBorder="1" applyAlignment="1">
      <alignment horizontal="center" vertical="center" wrapText="1"/>
    </xf>
    <xf numFmtId="0" fontId="11" fillId="24" borderId="37" xfId="0" applyFont="1" applyFill="1" applyBorder="1" applyAlignment="1">
      <alignment horizontal="left" vertical="center" wrapText="1"/>
    </xf>
    <xf numFmtId="0" fontId="11" fillId="24" borderId="23" xfId="0" applyFont="1" applyFill="1" applyBorder="1" applyAlignment="1">
      <alignment horizontal="left" vertical="center" wrapText="1"/>
    </xf>
    <xf numFmtId="0" fontId="11" fillId="24" borderId="24" xfId="0" applyFont="1" applyFill="1" applyBorder="1" applyAlignment="1">
      <alignment horizontal="left" vertical="center" wrapText="1"/>
    </xf>
    <xf numFmtId="0" fontId="11" fillId="24" borderId="25" xfId="0" applyFont="1" applyFill="1" applyBorder="1" applyAlignment="1">
      <alignment horizontal="left" vertical="center" wrapText="1"/>
    </xf>
    <xf numFmtId="0" fontId="11" fillId="24" borderId="41" xfId="0" applyFont="1" applyFill="1" applyBorder="1" applyAlignment="1">
      <alignment horizontal="left" vertical="center" wrapText="1"/>
    </xf>
    <xf numFmtId="0" fontId="11" fillId="24" borderId="42" xfId="0" applyFont="1" applyFill="1" applyBorder="1" applyAlignment="1">
      <alignment horizontal="left" vertical="center" wrapText="1"/>
    </xf>
    <xf numFmtId="0" fontId="12" fillId="24" borderId="41" xfId="0" applyFont="1" applyFill="1" applyBorder="1" applyAlignment="1" applyProtection="1">
      <alignment horizontal="center" vertical="center"/>
      <protection locked="0"/>
    </xf>
    <xf numFmtId="0" fontId="12" fillId="24" borderId="41" xfId="0" applyFont="1" applyFill="1" applyBorder="1" applyAlignment="1" applyProtection="1">
      <alignment horizontal="center" vertical="center" wrapText="1"/>
      <protection locked="0"/>
    </xf>
    <xf numFmtId="0" fontId="10" fillId="24" borderId="30" xfId="0" applyFont="1" applyFill="1" applyBorder="1" applyAlignment="1" applyProtection="1">
      <alignment horizontal="left" vertical="center"/>
      <protection locked="0"/>
    </xf>
    <xf numFmtId="0" fontId="10" fillId="24" borderId="40" xfId="0" applyFont="1" applyFill="1" applyBorder="1" applyAlignment="1" applyProtection="1">
      <alignment horizontal="left" vertical="center"/>
      <protection locked="0"/>
    </xf>
    <xf numFmtId="0" fontId="10" fillId="24" borderId="36" xfId="0" applyFont="1" applyFill="1" applyBorder="1" applyAlignment="1" applyProtection="1">
      <alignment horizontal="left" vertical="center"/>
      <protection locked="0"/>
    </xf>
    <xf numFmtId="0" fontId="12" fillId="24" borderId="62" xfId="0" applyFont="1" applyFill="1" applyBorder="1" applyAlignment="1" applyProtection="1">
      <alignment horizontal="center" vertical="center" wrapText="1"/>
      <protection locked="0"/>
    </xf>
    <xf numFmtId="0" fontId="12" fillId="24" borderId="63" xfId="0" applyFont="1" applyFill="1" applyBorder="1" applyAlignment="1" applyProtection="1">
      <alignment horizontal="center" vertical="center" wrapText="1"/>
      <protection locked="0"/>
    </xf>
    <xf numFmtId="0" fontId="9" fillId="24" borderId="23" xfId="0" applyFont="1" applyFill="1" applyBorder="1" applyAlignment="1" applyProtection="1">
      <alignment horizontal="center" vertical="center" wrapText="1"/>
      <protection locked="0"/>
    </xf>
    <xf numFmtId="0" fontId="12" fillId="24" borderId="23" xfId="0" applyFont="1" applyFill="1" applyBorder="1" applyAlignment="1" applyProtection="1">
      <alignment horizontal="center" vertical="center" wrapText="1"/>
      <protection locked="0"/>
    </xf>
    <xf numFmtId="0" fontId="11" fillId="24" borderId="35" xfId="0" applyFont="1" applyFill="1" applyBorder="1" applyAlignment="1">
      <alignment horizontal="center" vertical="center"/>
    </xf>
    <xf numFmtId="0" fontId="11" fillId="24" borderId="17" xfId="0" applyFont="1" applyFill="1" applyBorder="1" applyAlignment="1">
      <alignment horizontal="center" vertical="center"/>
    </xf>
    <xf numFmtId="0" fontId="11" fillId="24" borderId="24" xfId="0" applyFont="1" applyFill="1" applyBorder="1" applyAlignment="1">
      <alignment horizontal="center" vertical="center"/>
    </xf>
    <xf numFmtId="0" fontId="11" fillId="24" borderId="17" xfId="0" applyFont="1" applyFill="1" applyBorder="1" applyAlignment="1">
      <alignment vertical="center"/>
    </xf>
    <xf numFmtId="0" fontId="11" fillId="24" borderId="24" xfId="0" applyFont="1" applyFill="1" applyBorder="1" applyAlignment="1">
      <alignment vertical="center"/>
    </xf>
    <xf numFmtId="0" fontId="36" fillId="28" borderId="30" xfId="0" applyFont="1" applyFill="1" applyBorder="1" applyAlignment="1" applyProtection="1">
      <alignment horizontal="center" vertical="center"/>
      <protection locked="0"/>
    </xf>
    <xf numFmtId="0" fontId="36" fillId="28" borderId="40" xfId="0" applyFont="1" applyFill="1" applyBorder="1" applyAlignment="1" applyProtection="1">
      <alignment horizontal="center" vertical="center"/>
      <protection locked="0"/>
    </xf>
    <xf numFmtId="0" fontId="0" fillId="28" borderId="40" xfId="0" applyFill="1" applyBorder="1" applyAlignment="1">
      <alignment horizontal="center" vertical="center"/>
    </xf>
    <xf numFmtId="0" fontId="0" fillId="28" borderId="36" xfId="0" applyFill="1" applyBorder="1" applyAlignment="1">
      <alignment horizontal="center" vertical="center"/>
    </xf>
    <xf numFmtId="0" fontId="0" fillId="24" borderId="40" xfId="0" applyFill="1" applyBorder="1" applyAlignment="1">
      <alignment horizontal="center" vertical="center"/>
    </xf>
    <xf numFmtId="0" fontId="0" fillId="24" borderId="36" xfId="0" applyFill="1" applyBorder="1" applyAlignment="1">
      <alignment horizontal="center" vertical="center"/>
    </xf>
    <xf numFmtId="0" fontId="9" fillId="24" borderId="30" xfId="0" applyFont="1" applyFill="1" applyBorder="1" applyAlignment="1">
      <alignment horizontal="center" vertical="center" wrapText="1"/>
    </xf>
    <xf numFmtId="0" fontId="9" fillId="24" borderId="36" xfId="0" applyFont="1" applyFill="1" applyBorder="1" applyAlignment="1">
      <alignment horizontal="center" vertical="center" wrapText="1"/>
    </xf>
    <xf numFmtId="0" fontId="11" fillId="24" borderId="36" xfId="0" applyFont="1" applyFill="1" applyBorder="1" applyAlignment="1">
      <alignment horizontal="center" vertical="center" wrapText="1"/>
    </xf>
    <xf numFmtId="0" fontId="12" fillId="24" borderId="30" xfId="0" applyFont="1" applyFill="1" applyBorder="1" applyAlignment="1">
      <alignment horizontal="center" vertical="center" wrapText="1"/>
    </xf>
    <xf numFmtId="0" fontId="12" fillId="24" borderId="40" xfId="0" applyFont="1" applyFill="1" applyBorder="1" applyAlignment="1">
      <alignment horizontal="center" vertical="center" wrapText="1"/>
    </xf>
    <xf numFmtId="0" fontId="12" fillId="24" borderId="36" xfId="0" applyFont="1" applyFill="1" applyBorder="1" applyAlignment="1">
      <alignment horizontal="center" vertical="center" wrapText="1"/>
    </xf>
    <xf numFmtId="0" fontId="12" fillId="0" borderId="0" xfId="0" applyFont="1" applyBorder="1" applyAlignment="1">
      <alignment vertical="center" wrapText="1"/>
    </xf>
    <xf numFmtId="0" fontId="18" fillId="24" borderId="0" xfId="0" applyFont="1" applyFill="1" applyBorder="1" applyAlignment="1">
      <alignment vertical="center"/>
    </xf>
    <xf numFmtId="0" fontId="12" fillId="0" borderId="0" xfId="0" applyFont="1" applyBorder="1" applyAlignment="1" applyProtection="1">
      <alignment vertical="center" wrapText="1"/>
      <protection locked="0"/>
    </xf>
    <xf numFmtId="0" fontId="7" fillId="0" borderId="0" xfId="0" applyFont="1" applyAlignment="1">
      <alignment vertical="center"/>
    </xf>
    <xf numFmtId="0" fontId="18" fillId="24" borderId="0" xfId="0" applyFont="1" applyFill="1" applyBorder="1" applyAlignment="1">
      <alignment vertical="center" wrapText="1"/>
    </xf>
    <xf numFmtId="0" fontId="24" fillId="24" borderId="0" xfId="0" applyFont="1" applyFill="1" applyAlignment="1">
      <alignment vertical="center"/>
    </xf>
    <xf numFmtId="0" fontId="12" fillId="24" borderId="30" xfId="0" applyFont="1" applyFill="1" applyBorder="1" applyAlignment="1">
      <alignment horizontal="center" vertical="center"/>
    </xf>
    <xf numFmtId="0" fontId="12" fillId="24" borderId="40" xfId="0" applyFont="1" applyFill="1" applyBorder="1" applyAlignment="1">
      <alignment horizontal="center" vertical="center"/>
    </xf>
    <xf numFmtId="0" fontId="10" fillId="24" borderId="36" xfId="0" applyFont="1" applyFill="1" applyBorder="1" applyAlignment="1">
      <alignment horizontal="center" vertical="center"/>
    </xf>
    <xf numFmtId="0" fontId="12" fillId="24" borderId="38" xfId="0" applyFont="1" applyFill="1" applyBorder="1" applyAlignment="1">
      <alignment horizontal="center" vertical="center"/>
    </xf>
    <xf numFmtId="0" fontId="12" fillId="24" borderId="0" xfId="0" applyFont="1" applyFill="1" applyBorder="1" applyAlignment="1">
      <alignment vertical="center"/>
    </xf>
    <xf numFmtId="0" fontId="35" fillId="0" borderId="40" xfId="0" applyFont="1" applyBorder="1" applyAlignment="1">
      <alignment horizontal="center" vertical="center"/>
    </xf>
    <xf numFmtId="0" fontId="35" fillId="0" borderId="36" xfId="0" applyFont="1" applyBorder="1" applyAlignment="1">
      <alignment horizontal="center" vertical="center"/>
    </xf>
    <xf numFmtId="0" fontId="12" fillId="24" borderId="17" xfId="0" applyFont="1" applyFill="1" applyBorder="1" applyAlignment="1">
      <alignment vertical="center" wrapText="1"/>
    </xf>
    <xf numFmtId="0" fontId="7" fillId="24" borderId="17" xfId="0" applyFont="1" applyFill="1" applyBorder="1" applyAlignment="1">
      <alignment vertical="center" wrapText="1"/>
    </xf>
    <xf numFmtId="0" fontId="12" fillId="24" borderId="0" xfId="0" applyFont="1" applyFill="1" applyBorder="1" applyAlignment="1">
      <alignment vertical="center" wrapText="1"/>
    </xf>
    <xf numFmtId="0" fontId="7" fillId="24" borderId="0" xfId="0" applyFont="1" applyFill="1" applyAlignment="1">
      <alignment vertical="center" wrapText="1"/>
    </xf>
    <xf numFmtId="0" fontId="12" fillId="24" borderId="36" xfId="0" applyFont="1" applyFill="1" applyBorder="1" applyAlignment="1">
      <alignment horizontal="center" vertical="center"/>
    </xf>
    <xf numFmtId="0" fontId="7" fillId="24" borderId="0" xfId="0" applyFont="1" applyFill="1" applyAlignment="1">
      <alignment vertical="center"/>
    </xf>
    <xf numFmtId="0" fontId="10" fillId="24" borderId="30" xfId="0" applyFont="1" applyFill="1"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27" fillId="24" borderId="15" xfId="0" applyFont="1" applyFill="1" applyBorder="1" applyAlignment="1">
      <alignment vertical="center" wrapText="1"/>
    </xf>
    <xf numFmtId="0" fontId="27" fillId="0" borderId="15" xfId="0" applyFont="1" applyBorder="1" applyAlignment="1">
      <alignment vertical="center" wrapText="1"/>
    </xf>
    <xf numFmtId="0" fontId="21" fillId="0" borderId="15" xfId="0" applyFont="1" applyBorder="1" applyAlignment="1">
      <alignment vertical="center"/>
    </xf>
    <xf numFmtId="0" fontId="15" fillId="0" borderId="16" xfId="0" applyFont="1" applyFill="1" applyBorder="1" applyAlignment="1">
      <alignment vertical="center" wrapText="1"/>
    </xf>
    <xf numFmtId="0" fontId="21" fillId="0" borderId="16" xfId="0" applyFont="1" applyFill="1" applyBorder="1" applyAlignment="1">
      <alignment vertical="center"/>
    </xf>
    <xf numFmtId="0" fontId="21" fillId="0" borderId="0" xfId="0" applyFont="1" applyFill="1" applyBorder="1" applyAlignment="1">
      <alignment vertical="center"/>
    </xf>
    <xf numFmtId="0" fontId="21" fillId="0" borderId="21" xfId="0" applyFont="1" applyFill="1" applyBorder="1" applyAlignment="1">
      <alignment vertical="center"/>
    </xf>
    <xf numFmtId="0" fontId="0" fillId="0" borderId="19" xfId="0" applyFill="1" applyBorder="1" applyAlignment="1">
      <alignment vertical="center"/>
    </xf>
    <xf numFmtId="0" fontId="0" fillId="0" borderId="72" xfId="0" applyFill="1" applyBorder="1" applyAlignment="1">
      <alignment vertical="center"/>
    </xf>
    <xf numFmtId="0" fontId="5" fillId="0" borderId="71" xfId="0" applyFont="1" applyFill="1" applyBorder="1" applyAlignment="1">
      <alignment horizontal="center" vertical="top" textRotation="255" wrapText="1" indent="1"/>
    </xf>
    <xf numFmtId="0" fontId="5" fillId="0" borderId="71" xfId="0" applyFont="1" applyBorder="1" applyAlignment="1">
      <alignment horizontal="center" vertical="top" textRotation="255" wrapText="1" indent="1"/>
    </xf>
    <xf numFmtId="0" fontId="1" fillId="25" borderId="25" xfId="35" applyNumberFormat="1" applyFont="1" applyFill="1" applyBorder="1" applyAlignment="1" applyProtection="1">
      <alignment vertical="center" shrinkToFit="1"/>
      <protection locked="0"/>
    </xf>
    <xf numFmtId="0" fontId="1" fillId="0" borderId="41" xfId="0" applyNumberFormat="1" applyFont="1" applyBorder="1" applyAlignment="1" applyProtection="1">
      <alignment vertical="center" shrinkToFit="1"/>
      <protection locked="0"/>
    </xf>
    <xf numFmtId="0" fontId="1" fillId="0" borderId="42" xfId="0" applyNumberFormat="1" applyFont="1" applyBorder="1" applyAlignment="1" applyProtection="1">
      <alignment vertical="center" shrinkToFit="1"/>
      <protection locked="0"/>
    </xf>
    <xf numFmtId="0" fontId="1" fillId="25" borderId="41" xfId="35" applyNumberFormat="1" applyFont="1" applyFill="1" applyBorder="1" applyAlignment="1" applyProtection="1">
      <alignment vertical="center" shrinkToFit="1"/>
      <protection locked="0"/>
    </xf>
    <xf numFmtId="0" fontId="1" fillId="25" borderId="42" xfId="35" applyNumberFormat="1" applyFont="1" applyFill="1" applyBorder="1" applyAlignment="1" applyProtection="1">
      <alignment vertical="center" shrinkToFit="1"/>
      <protection locked="0"/>
    </xf>
    <xf numFmtId="0" fontId="1" fillId="25" borderId="65" xfId="35" applyNumberFormat="1" applyFont="1" applyFill="1" applyBorder="1" applyAlignment="1" applyProtection="1">
      <alignment vertical="center" shrinkToFit="1"/>
      <protection locked="0"/>
    </xf>
    <xf numFmtId="0" fontId="1" fillId="25" borderId="66" xfId="35" applyNumberFormat="1" applyFont="1" applyFill="1" applyBorder="1" applyAlignment="1" applyProtection="1">
      <alignment vertical="center" shrinkToFit="1"/>
      <protection locked="0"/>
    </xf>
    <xf numFmtId="0" fontId="1" fillId="0" borderId="66" xfId="0" applyNumberFormat="1" applyFont="1" applyBorder="1" applyAlignment="1" applyProtection="1">
      <alignment vertical="center" shrinkToFit="1"/>
      <protection locked="0"/>
    </xf>
    <xf numFmtId="0" fontId="1" fillId="0" borderId="67" xfId="0" applyNumberFormat="1" applyFont="1" applyBorder="1" applyAlignment="1" applyProtection="1">
      <alignment vertical="center" shrinkToFit="1"/>
      <protection locked="0"/>
    </xf>
    <xf numFmtId="0" fontId="21" fillId="25" borderId="68" xfId="0" applyFont="1" applyFill="1" applyBorder="1" applyAlignment="1" applyProtection="1">
      <alignment vertical="center" wrapText="1"/>
      <protection locked="0"/>
    </xf>
    <xf numFmtId="0" fontId="21" fillId="25" borderId="69" xfId="0" applyFont="1" applyFill="1" applyBorder="1" applyAlignment="1" applyProtection="1">
      <alignment vertical="center" wrapText="1"/>
      <protection locked="0"/>
    </xf>
    <xf numFmtId="0" fontId="21" fillId="0" borderId="69" xfId="0" applyFont="1" applyBorder="1" applyAlignment="1">
      <alignment vertical="center" wrapText="1"/>
    </xf>
    <xf numFmtId="0" fontId="21" fillId="0" borderId="70" xfId="0" applyFont="1" applyBorder="1" applyAlignment="1">
      <alignment vertical="center" wrapText="1"/>
    </xf>
    <xf numFmtId="0" fontId="1" fillId="25" borderId="67" xfId="35" applyNumberFormat="1" applyFont="1" applyFill="1" applyBorder="1" applyAlignment="1" applyProtection="1">
      <alignment vertical="center" shrinkToFit="1"/>
      <protection locked="0"/>
    </xf>
    <xf numFmtId="0" fontId="5" fillId="24" borderId="15" xfId="0" applyFont="1" applyFill="1" applyBorder="1" applyAlignment="1">
      <alignment vertical="top" textRotation="255" wrapText="1" indent="1"/>
    </xf>
    <xf numFmtId="0" fontId="0" fillId="0" borderId="25" xfId="0" applyFill="1" applyBorder="1" applyAlignment="1">
      <alignment vertical="center"/>
    </xf>
    <xf numFmtId="0" fontId="0" fillId="0" borderId="41" xfId="0" applyFill="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25" borderId="25" xfId="0" applyNumberFormat="1" applyFill="1" applyBorder="1" applyAlignment="1" applyProtection="1">
      <alignment vertical="center" wrapText="1"/>
      <protection locked="0"/>
    </xf>
    <xf numFmtId="0" fontId="0" fillId="25" borderId="41" xfId="0" applyNumberFormat="1" applyFill="1" applyBorder="1" applyAlignment="1" applyProtection="1">
      <alignment vertical="center" wrapText="1"/>
      <protection locked="0"/>
    </xf>
    <xf numFmtId="0" fontId="0" fillId="0" borderId="42" xfId="0" applyBorder="1" applyAlignment="1">
      <alignment vertical="center" wrapText="1"/>
    </xf>
    <xf numFmtId="0" fontId="0" fillId="0" borderId="25" xfId="0" quotePrefix="1" applyNumberFormat="1" applyFill="1" applyBorder="1" applyAlignment="1" applyProtection="1">
      <alignment horizontal="right" vertical="center"/>
    </xf>
    <xf numFmtId="0" fontId="0" fillId="0" borderId="41" xfId="0" quotePrefix="1" applyNumberFormat="1" applyFill="1" applyBorder="1" applyAlignment="1" applyProtection="1">
      <alignment horizontal="right" vertical="center"/>
    </xf>
    <xf numFmtId="0" fontId="0" fillId="0" borderId="42" xfId="0" applyBorder="1" applyAlignment="1">
      <alignment horizontal="right" vertical="center"/>
    </xf>
    <xf numFmtId="0" fontId="21" fillId="25" borderId="65" xfId="0" applyNumberFormat="1" applyFont="1" applyFill="1" applyBorder="1" applyAlignment="1" applyProtection="1">
      <alignment vertical="center" wrapText="1"/>
      <protection locked="0"/>
    </xf>
    <xf numFmtId="0" fontId="21" fillId="0" borderId="66" xfId="0" applyFont="1" applyBorder="1" applyAlignment="1" applyProtection="1">
      <alignment vertical="center" wrapText="1"/>
      <protection locked="0"/>
    </xf>
    <xf numFmtId="0" fontId="21" fillId="0" borderId="67" xfId="0" applyFont="1" applyBorder="1" applyAlignment="1" applyProtection="1">
      <alignment vertical="center" wrapText="1"/>
      <protection locked="0"/>
    </xf>
    <xf numFmtId="0" fontId="21" fillId="25" borderId="68" xfId="0" applyNumberFormat="1" applyFont="1" applyFill="1" applyBorder="1" applyAlignment="1" applyProtection="1">
      <alignment vertical="center" wrapText="1"/>
      <protection locked="0"/>
    </xf>
    <xf numFmtId="0" fontId="21" fillId="0" borderId="69" xfId="0" applyFont="1" applyBorder="1" applyAlignment="1" applyProtection="1">
      <alignment vertical="center" wrapText="1"/>
      <protection locked="0"/>
    </xf>
    <xf numFmtId="0" fontId="21" fillId="0" borderId="70" xfId="0" applyFont="1" applyBorder="1" applyAlignment="1" applyProtection="1">
      <alignment vertical="center" wrapText="1"/>
      <protection locked="0"/>
    </xf>
    <xf numFmtId="0" fontId="21" fillId="0" borderId="30" xfId="0" applyFont="1" applyFill="1" applyBorder="1" applyAlignment="1">
      <alignment horizontal="left" vertical="center" wrapText="1"/>
    </xf>
    <xf numFmtId="0" fontId="21" fillId="0" borderId="36" xfId="0" applyFont="1" applyFill="1" applyBorder="1" applyAlignment="1">
      <alignment horizontal="left" vertical="center" wrapText="1"/>
    </xf>
    <xf numFmtId="0" fontId="0" fillId="25" borderId="35" xfId="0" applyFill="1" applyBorder="1" applyAlignment="1" applyProtection="1">
      <alignment horizontal="left" vertical="center"/>
      <protection locked="0"/>
    </xf>
    <xf numFmtId="0" fontId="0" fillId="25" borderId="17" xfId="0" applyFill="1" applyBorder="1" applyAlignment="1" applyProtection="1">
      <alignment horizontal="left" vertical="center"/>
      <protection locked="0"/>
    </xf>
    <xf numFmtId="0" fontId="0" fillId="25" borderId="24" xfId="0" applyFill="1" applyBorder="1" applyAlignment="1" applyProtection="1">
      <alignment horizontal="left" vertical="center"/>
      <protection locked="0"/>
    </xf>
    <xf numFmtId="0" fontId="21" fillId="25" borderId="70" xfId="0" applyFont="1" applyFill="1" applyBorder="1" applyAlignment="1" applyProtection="1">
      <alignment vertical="center" wrapText="1"/>
      <protection locked="0"/>
    </xf>
    <xf numFmtId="0" fontId="1" fillId="25" borderId="39" xfId="35" applyNumberFormat="1" applyFont="1" applyFill="1" applyBorder="1" applyAlignment="1" applyProtection="1">
      <alignment vertical="center" shrinkToFit="1"/>
      <protection locked="0"/>
    </xf>
    <xf numFmtId="0" fontId="1" fillId="25" borderId="38" xfId="35" applyNumberFormat="1" applyFont="1" applyFill="1" applyBorder="1" applyAlignment="1" applyProtection="1">
      <alignment vertical="center" shrinkToFit="1"/>
      <protection locked="0"/>
    </xf>
    <xf numFmtId="0" fontId="1" fillId="25" borderId="35" xfId="35" applyNumberFormat="1" applyFont="1" applyFill="1" applyBorder="1" applyAlignment="1" applyProtection="1">
      <alignment vertical="center" shrinkToFit="1"/>
      <protection locked="0"/>
    </xf>
    <xf numFmtId="0" fontId="21" fillId="0" borderId="25" xfId="0" applyFont="1" applyFill="1" applyBorder="1" applyAlignment="1">
      <alignment horizontal="center" vertical="top"/>
    </xf>
    <xf numFmtId="0" fontId="21" fillId="0" borderId="23" xfId="0" applyFont="1" applyBorder="1" applyAlignment="1">
      <alignment horizontal="center" vertical="center"/>
    </xf>
    <xf numFmtId="0" fontId="21" fillId="0" borderId="42" xfId="0" applyFont="1" applyBorder="1" applyAlignment="1">
      <alignment horizontal="center" vertical="center"/>
    </xf>
    <xf numFmtId="0" fontId="21" fillId="0" borderId="41" xfId="0" applyFont="1" applyBorder="1" applyAlignment="1">
      <alignment horizontal="center" vertical="center"/>
    </xf>
    <xf numFmtId="0" fontId="21" fillId="0" borderId="25" xfId="0" applyFont="1" applyFill="1" applyBorder="1" applyAlignment="1">
      <alignment horizontal="center" vertical="top" wrapText="1"/>
    </xf>
    <xf numFmtId="0" fontId="21" fillId="28" borderId="38" xfId="0" applyFont="1" applyFill="1" applyBorder="1" applyAlignment="1">
      <alignment horizontal="left" vertical="center" wrapText="1"/>
    </xf>
    <xf numFmtId="0" fontId="21" fillId="28" borderId="35" xfId="0" applyFont="1" applyFill="1" applyBorder="1" applyAlignment="1">
      <alignment horizontal="left" vertical="center" wrapText="1"/>
    </xf>
    <xf numFmtId="0" fontId="21" fillId="0" borderId="74" xfId="0" applyFont="1" applyFill="1" applyBorder="1" applyAlignment="1">
      <alignment horizontal="left" vertical="top" wrapText="1"/>
    </xf>
    <xf numFmtId="0" fontId="21" fillId="0" borderId="70" xfId="0" applyFont="1" applyBorder="1" applyAlignment="1">
      <alignment horizontal="left" vertical="center" wrapText="1"/>
    </xf>
    <xf numFmtId="0" fontId="21" fillId="28" borderId="66" xfId="0" applyFont="1" applyFill="1" applyBorder="1" applyAlignment="1">
      <alignment horizontal="left" vertical="top" wrapText="1"/>
    </xf>
    <xf numFmtId="0" fontId="21" fillId="0" borderId="67" xfId="0" applyFont="1" applyBorder="1" applyAlignment="1">
      <alignment horizontal="left" vertical="top" wrapText="1"/>
    </xf>
    <xf numFmtId="0" fontId="21" fillId="28" borderId="67" xfId="0" applyFont="1" applyFill="1" applyBorder="1" applyAlignment="1">
      <alignment horizontal="left" vertical="top" wrapText="1"/>
    </xf>
    <xf numFmtId="0" fontId="1" fillId="25" borderId="73" xfId="35" applyNumberFormat="1" applyFont="1" applyFill="1" applyBorder="1" applyAlignment="1" applyProtection="1">
      <alignment vertical="center" shrinkToFit="1"/>
      <protection locked="0"/>
    </xf>
    <xf numFmtId="0" fontId="21" fillId="28" borderId="75" xfId="0" applyFont="1" applyFill="1" applyBorder="1" applyAlignment="1">
      <alignment vertical="top" wrapText="1"/>
    </xf>
    <xf numFmtId="0" fontId="0" fillId="0" borderId="54" xfId="0" applyBorder="1" applyAlignment="1">
      <alignment vertical="top" wrapText="1"/>
    </xf>
    <xf numFmtId="0" fontId="0" fillId="0" borderId="55" xfId="0" applyBorder="1" applyAlignment="1">
      <alignment vertical="top" wrapText="1"/>
    </xf>
    <xf numFmtId="0" fontId="21" fillId="28" borderId="76" xfId="0" applyFont="1" applyFill="1" applyBorder="1" applyAlignment="1">
      <alignment horizontal="center" vertical="center" wrapText="1"/>
    </xf>
    <xf numFmtId="0" fontId="0" fillId="0" borderId="77" xfId="0" applyBorder="1" applyAlignment="1">
      <alignment vertical="center" wrapText="1"/>
    </xf>
    <xf numFmtId="0" fontId="0" fillId="0" borderId="78" xfId="0" applyBorder="1" applyAlignment="1">
      <alignment vertical="center" wrapText="1"/>
    </xf>
    <xf numFmtId="0" fontId="21" fillId="28" borderId="79" xfId="0" applyFont="1" applyFill="1" applyBorder="1" applyAlignment="1">
      <alignment vertical="top" wrapText="1"/>
    </xf>
    <xf numFmtId="0" fontId="15" fillId="0" borderId="25" xfId="0" applyFont="1" applyFill="1" applyBorder="1" applyAlignment="1">
      <alignment horizontal="center" vertical="top" textRotation="255"/>
    </xf>
    <xf numFmtId="0" fontId="15" fillId="0" borderId="41" xfId="0" applyFont="1" applyFill="1" applyBorder="1" applyAlignment="1">
      <alignment horizontal="center" vertical="top" textRotation="255"/>
    </xf>
    <xf numFmtId="0" fontId="15" fillId="0" borderId="42" xfId="0" applyFont="1" applyFill="1" applyBorder="1" applyAlignment="1">
      <alignment horizontal="center" vertical="top" textRotation="255"/>
    </xf>
    <xf numFmtId="0" fontId="21" fillId="0" borderId="25" xfId="0" applyFont="1" applyFill="1" applyBorder="1" applyAlignment="1">
      <alignment vertical="center" wrapText="1"/>
    </xf>
    <xf numFmtId="0" fontId="21" fillId="0" borderId="41" xfId="0" applyFont="1" applyFill="1" applyBorder="1" applyAlignment="1">
      <alignment vertical="center"/>
    </xf>
    <xf numFmtId="0" fontId="21" fillId="0" borderId="42" xfId="0" applyFont="1" applyFill="1" applyBorder="1" applyAlignment="1">
      <alignment vertical="center"/>
    </xf>
    <xf numFmtId="0" fontId="21" fillId="0" borderId="41" xfId="0" applyFont="1" applyFill="1" applyBorder="1" applyAlignment="1">
      <alignment vertical="center" wrapText="1"/>
    </xf>
    <xf numFmtId="0" fontId="21" fillId="0" borderId="42" xfId="0" applyFont="1" applyFill="1" applyBorder="1" applyAlignment="1">
      <alignment vertical="center" wrapText="1"/>
    </xf>
    <xf numFmtId="0" fontId="21" fillId="0" borderId="39" xfId="0" applyFont="1" applyFill="1" applyBorder="1" applyAlignment="1">
      <alignment horizontal="center" vertical="center"/>
    </xf>
    <xf numFmtId="0" fontId="21" fillId="0" borderId="37" xfId="0" applyFont="1" applyBorder="1" applyAlignment="1">
      <alignment horizontal="center" vertical="center"/>
    </xf>
    <xf numFmtId="0" fontId="21" fillId="0" borderId="38" xfId="0" applyFont="1" applyBorder="1" applyAlignment="1">
      <alignment vertical="center"/>
    </xf>
    <xf numFmtId="0" fontId="21" fillId="0" borderId="23" xfId="0" applyFont="1" applyBorder="1" applyAlignment="1">
      <alignment vertical="center"/>
    </xf>
    <xf numFmtId="0" fontId="21" fillId="0" borderId="35" xfId="0" applyFont="1" applyBorder="1" applyAlignment="1">
      <alignment vertical="center"/>
    </xf>
    <xf numFmtId="0" fontId="21" fillId="0" borderId="24" xfId="0" applyFont="1" applyBorder="1" applyAlignment="1">
      <alignment vertical="center"/>
    </xf>
    <xf numFmtId="0" fontId="21" fillId="0" borderId="30" xfId="0" applyFont="1" applyFill="1" applyBorder="1" applyAlignment="1">
      <alignment horizontal="center" vertical="center"/>
    </xf>
    <xf numFmtId="0" fontId="21" fillId="0" borderId="40" xfId="0" applyFont="1" applyFill="1" applyBorder="1" applyAlignment="1">
      <alignment horizontal="center" vertical="center"/>
    </xf>
    <xf numFmtId="0" fontId="21" fillId="0" borderId="36" xfId="0" applyFont="1" applyFill="1" applyBorder="1" applyAlignment="1">
      <alignment horizontal="center" vertical="center"/>
    </xf>
    <xf numFmtId="0" fontId="21" fillId="0" borderId="40" xfId="0" applyFont="1" applyFill="1" applyBorder="1" applyAlignment="1">
      <alignment vertical="center"/>
    </xf>
    <xf numFmtId="0" fontId="21" fillId="0" borderId="36" xfId="0" applyFont="1" applyFill="1" applyBorder="1" applyAlignment="1">
      <alignment vertical="center"/>
    </xf>
    <xf numFmtId="0" fontId="21" fillId="0" borderId="70" xfId="0" applyFont="1" applyFill="1" applyBorder="1" applyAlignment="1">
      <alignment horizontal="left" vertical="top" wrapText="1"/>
    </xf>
    <xf numFmtId="0" fontId="21" fillId="0" borderId="36" xfId="0" applyFont="1" applyBorder="1" applyAlignment="1">
      <alignment horizontal="center" vertical="center"/>
    </xf>
    <xf numFmtId="0" fontId="21" fillId="0" borderId="40" xfId="0" applyFont="1" applyBorder="1" applyAlignment="1">
      <alignment horizontal="center" vertical="center"/>
    </xf>
    <xf numFmtId="0" fontId="21" fillId="0" borderId="25" xfId="0" applyFont="1" applyFill="1" applyBorder="1" applyAlignment="1">
      <alignment horizontal="left" vertical="top" wrapText="1"/>
    </xf>
    <xf numFmtId="0" fontId="21" fillId="0" borderId="41" xfId="0" applyFont="1" applyBorder="1" applyAlignment="1">
      <alignment vertical="center"/>
    </xf>
    <xf numFmtId="0" fontId="21" fillId="0" borderId="42" xfId="0" applyFont="1" applyBorder="1" applyAlignment="1">
      <alignment vertical="center"/>
    </xf>
    <xf numFmtId="0" fontId="21" fillId="28" borderId="39" xfId="0" applyFont="1" applyFill="1" applyBorder="1" applyAlignment="1">
      <alignment horizontal="left" vertical="center"/>
    </xf>
    <xf numFmtId="0" fontId="21" fillId="28" borderId="37" xfId="0" applyFont="1" applyFill="1" applyBorder="1" applyAlignment="1">
      <alignment horizontal="left" vertical="center"/>
    </xf>
    <xf numFmtId="0" fontId="21" fillId="0" borderId="39" xfId="0" applyFont="1" applyFill="1" applyBorder="1" applyAlignment="1">
      <alignment horizontal="left" vertical="center"/>
    </xf>
    <xf numFmtId="0" fontId="21" fillId="0" borderId="37" xfId="0" applyFont="1" applyBorder="1" applyAlignment="1">
      <alignment horizontal="left" vertical="center"/>
    </xf>
    <xf numFmtId="0" fontId="21" fillId="28" borderId="16" xfId="0" applyFont="1" applyFill="1" applyBorder="1" applyAlignment="1">
      <alignment horizontal="left" vertical="center"/>
    </xf>
    <xf numFmtId="0" fontId="21" fillId="0" borderId="25" xfId="0" applyFont="1" applyFill="1" applyBorder="1" applyAlignment="1">
      <alignment horizontal="center" vertical="top" textRotation="255"/>
    </xf>
    <xf numFmtId="0" fontId="21" fillId="0" borderId="41" xfId="0" applyFont="1" applyFill="1" applyBorder="1" applyAlignment="1">
      <alignment horizontal="center" vertical="top" textRotation="255"/>
    </xf>
    <xf numFmtId="0" fontId="21" fillId="0" borderId="42" xfId="0" applyFont="1" applyFill="1" applyBorder="1" applyAlignment="1">
      <alignment horizontal="center" vertical="top" textRotation="255"/>
    </xf>
    <xf numFmtId="0" fontId="0" fillId="0" borderId="42" xfId="0" applyBorder="1" applyAlignment="1" applyProtection="1">
      <alignment vertical="center" wrapText="1"/>
      <protection locked="0"/>
    </xf>
    <xf numFmtId="0" fontId="0" fillId="0" borderId="71" xfId="0" applyBorder="1">
      <alignment vertical="center"/>
    </xf>
    <xf numFmtId="0" fontId="23" fillId="24" borderId="15" xfId="0" applyFont="1" applyFill="1" applyBorder="1" applyAlignment="1">
      <alignment vertical="center" wrapText="1"/>
    </xf>
    <xf numFmtId="0" fontId="0" fillId="25" borderId="39" xfId="0" applyFill="1" applyBorder="1" applyAlignment="1" applyProtection="1">
      <alignment horizontal="left" vertical="center" wrapText="1"/>
      <protection locked="0"/>
    </xf>
    <xf numFmtId="0" fontId="0" fillId="25" borderId="16" xfId="0" applyFill="1" applyBorder="1" applyAlignment="1" applyProtection="1">
      <alignment horizontal="left" vertical="center" wrapText="1"/>
      <protection locked="0"/>
    </xf>
    <xf numFmtId="0" fontId="0" fillId="25" borderId="37" xfId="0" applyFill="1" applyBorder="1" applyAlignment="1" applyProtection="1">
      <alignment horizontal="left" vertical="center" wrapText="1"/>
      <protection locked="0"/>
    </xf>
    <xf numFmtId="0" fontId="0" fillId="0" borderId="16" xfId="0" applyFill="1" applyBorder="1" applyAlignment="1">
      <alignment vertical="center"/>
    </xf>
    <xf numFmtId="0" fontId="0" fillId="0" borderId="0" xfId="0" applyFill="1" applyBorder="1" applyAlignment="1">
      <alignment vertical="center"/>
    </xf>
    <xf numFmtId="0" fontId="0" fillId="0" borderId="21" xfId="0" applyFill="1" applyBorder="1" applyAlignment="1">
      <alignment vertical="center"/>
    </xf>
    <xf numFmtId="0" fontId="12" fillId="0" borderId="39"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37" xfId="0" applyFont="1" applyFill="1" applyBorder="1" applyAlignment="1">
      <alignment vertical="center"/>
    </xf>
    <xf numFmtId="0" fontId="12" fillId="0" borderId="38"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3" xfId="0" applyFont="1" applyFill="1" applyBorder="1" applyAlignment="1">
      <alignment vertical="center"/>
    </xf>
    <xf numFmtId="0" fontId="12" fillId="0" borderId="35"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24" xfId="0" applyFont="1" applyFill="1" applyBorder="1" applyAlignment="1">
      <alignment vertical="center"/>
    </xf>
    <xf numFmtId="0" fontId="12" fillId="0" borderId="25"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42" xfId="0" applyFont="1" applyFill="1" applyBorder="1" applyAlignment="1">
      <alignment horizontal="center" vertical="center"/>
    </xf>
    <xf numFmtId="0" fontId="9" fillId="0" borderId="25" xfId="0" applyFont="1" applyFill="1" applyBorder="1" applyAlignment="1">
      <alignment vertical="center" wrapText="1"/>
    </xf>
    <xf numFmtId="0" fontId="19" fillId="0" borderId="41" xfId="0" applyFont="1" applyFill="1" applyBorder="1" applyAlignment="1">
      <alignment vertical="center" wrapText="1"/>
    </xf>
    <xf numFmtId="0" fontId="19" fillId="0" borderId="42" xfId="0" applyFont="1" applyFill="1" applyBorder="1" applyAlignment="1">
      <alignment vertical="center" wrapText="1"/>
    </xf>
    <xf numFmtId="0" fontId="12" fillId="0" borderId="37" xfId="0" applyFont="1" applyFill="1" applyBorder="1" applyAlignment="1">
      <alignment horizontal="center" vertical="center"/>
    </xf>
    <xf numFmtId="0" fontId="12" fillId="0" borderId="23" xfId="0" applyFont="1" applyFill="1" applyBorder="1" applyAlignment="1">
      <alignment horizontal="center" vertical="center"/>
    </xf>
    <xf numFmtId="0" fontId="7" fillId="0" borderId="35" xfId="0" applyFont="1" applyFill="1" applyBorder="1" applyAlignment="1">
      <alignment vertical="center"/>
    </xf>
    <xf numFmtId="0" fontId="7" fillId="0" borderId="24" xfId="0" applyFont="1" applyFill="1" applyBorder="1" applyAlignment="1">
      <alignment vertical="center"/>
    </xf>
    <xf numFmtId="0" fontId="12" fillId="0" borderId="30" xfId="0" applyFont="1" applyFill="1" applyBorder="1" applyAlignment="1">
      <alignment horizontal="center" vertical="center"/>
    </xf>
    <xf numFmtId="0" fontId="12" fillId="0" borderId="40" xfId="0" applyFont="1" applyFill="1" applyBorder="1" applyAlignment="1">
      <alignment vertical="center"/>
    </xf>
    <xf numFmtId="0" fontId="12" fillId="0" borderId="36" xfId="0" applyFont="1" applyFill="1" applyBorder="1" applyAlignment="1">
      <alignment vertical="center"/>
    </xf>
    <xf numFmtId="0" fontId="0" fillId="25" borderId="30" xfId="0" applyFill="1" applyBorder="1" applyAlignment="1" applyProtection="1">
      <alignment horizontal="left" vertical="center" wrapText="1"/>
      <protection locked="0"/>
    </xf>
    <xf numFmtId="0" fontId="0" fillId="25" borderId="40" xfId="0" applyFill="1" applyBorder="1" applyAlignment="1" applyProtection="1">
      <alignment horizontal="left" vertical="center" wrapText="1"/>
      <protection locked="0"/>
    </xf>
    <xf numFmtId="0" fontId="0" fillId="25" borderId="36" xfId="0" applyFill="1" applyBorder="1" applyAlignment="1" applyProtection="1">
      <alignment horizontal="left" vertical="center" wrapText="1"/>
      <protection locked="0"/>
    </xf>
    <xf numFmtId="0" fontId="10" fillId="0" borderId="25" xfId="0" applyFont="1" applyFill="1" applyBorder="1" applyAlignment="1">
      <alignment horizontal="left" vertical="top" textRotation="255"/>
    </xf>
    <xf numFmtId="0" fontId="0" fillId="0" borderId="41" xfId="0" applyFill="1" applyBorder="1">
      <alignment vertical="center"/>
    </xf>
    <xf numFmtId="0" fontId="0" fillId="0" borderId="42" xfId="0" applyFill="1" applyBorder="1">
      <alignment vertical="center"/>
    </xf>
    <xf numFmtId="0" fontId="1" fillId="0" borderId="25" xfId="0" applyFont="1" applyFill="1" applyBorder="1" applyAlignment="1">
      <alignment horizontal="center" vertical="top" textRotation="255"/>
    </xf>
    <xf numFmtId="0" fontId="1" fillId="0" borderId="41"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37" xfId="0" applyFont="1" applyFill="1" applyBorder="1" applyAlignment="1">
      <alignment vertical="center"/>
    </xf>
    <xf numFmtId="0" fontId="1" fillId="0" borderId="3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3" xfId="0" applyFont="1" applyFill="1" applyBorder="1" applyAlignment="1">
      <alignment vertical="center"/>
    </xf>
    <xf numFmtId="0" fontId="1" fillId="0" borderId="35"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24" xfId="0" applyFont="1" applyFill="1" applyBorder="1" applyAlignment="1">
      <alignment vertical="center"/>
    </xf>
    <xf numFmtId="0" fontId="1" fillId="0" borderId="30" xfId="0" applyFont="1" applyFill="1" applyBorder="1" applyAlignment="1">
      <alignment horizontal="center" vertical="center"/>
    </xf>
    <xf numFmtId="0" fontId="1" fillId="0" borderId="40" xfId="0" applyFont="1" applyFill="1" applyBorder="1" applyAlignment="1">
      <alignment vertical="center"/>
    </xf>
    <xf numFmtId="0" fontId="1" fillId="0" borderId="36" xfId="0" applyFont="1" applyFill="1" applyBorder="1" applyAlignment="1">
      <alignment vertical="center"/>
    </xf>
    <xf numFmtId="0" fontId="1" fillId="0" borderId="37"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35" xfId="0" applyFont="1" applyFill="1" applyBorder="1" applyAlignment="1">
      <alignment vertical="center"/>
    </xf>
    <xf numFmtId="0" fontId="1" fillId="0" borderId="25" xfId="0" applyFont="1" applyFill="1" applyBorder="1" applyAlignment="1">
      <alignment horizontal="center" vertical="center"/>
    </xf>
    <xf numFmtId="0" fontId="1" fillId="0" borderId="25" xfId="0" applyFont="1" applyFill="1" applyBorder="1" applyAlignment="1">
      <alignment vertical="center" wrapText="1"/>
    </xf>
    <xf numFmtId="0" fontId="1" fillId="0" borderId="41" xfId="0" applyFont="1" applyFill="1" applyBorder="1" applyAlignment="1">
      <alignment vertical="center" wrapText="1"/>
    </xf>
    <xf numFmtId="0" fontId="1" fillId="0" borderId="42" xfId="0" applyFont="1" applyFill="1" applyBorder="1" applyAlignment="1">
      <alignment vertical="center" wrapText="1"/>
    </xf>
    <xf numFmtId="0" fontId="19" fillId="0" borderId="0" xfId="0" applyFont="1" applyAlignment="1">
      <alignment vertical="center" wrapText="1"/>
    </xf>
    <xf numFmtId="0" fontId="0" fillId="0" borderId="0" xfId="0" applyAlignment="1">
      <alignment vertical="center" wrapText="1"/>
    </xf>
    <xf numFmtId="0" fontId="9" fillId="0" borderId="30" xfId="0" applyFont="1" applyBorder="1" applyAlignment="1" applyProtection="1">
      <alignment horizontal="center" vertical="center" wrapText="1"/>
    </xf>
    <xf numFmtId="0" fontId="9" fillId="0" borderId="36" xfId="0" applyFont="1" applyBorder="1" applyAlignment="1" applyProtection="1">
      <alignment horizontal="center" vertical="center" wrapText="1"/>
    </xf>
    <xf numFmtId="0" fontId="9" fillId="0" borderId="39" xfId="0" applyFont="1" applyBorder="1" applyAlignment="1" applyProtection="1">
      <alignment horizontal="left" vertical="center"/>
    </xf>
    <xf numFmtId="0" fontId="9" fillId="0" borderId="37" xfId="0" applyFont="1" applyBorder="1" applyAlignment="1" applyProtection="1">
      <alignment horizontal="left" vertical="center"/>
    </xf>
    <xf numFmtId="0" fontId="9" fillId="0" borderId="38" xfId="0" applyFont="1" applyBorder="1" applyAlignment="1" applyProtection="1">
      <alignment horizontal="left" vertical="center"/>
    </xf>
    <xf numFmtId="0" fontId="9" fillId="0" borderId="23" xfId="0" applyFont="1" applyBorder="1" applyAlignment="1" applyProtection="1">
      <alignment horizontal="left" vertical="center"/>
    </xf>
    <xf numFmtId="0" fontId="19" fillId="0" borderId="14" xfId="0" applyFont="1" applyBorder="1" applyProtection="1">
      <alignment vertical="center"/>
    </xf>
    <xf numFmtId="0" fontId="19" fillId="0" borderId="25" xfId="0" applyFont="1" applyBorder="1" applyProtection="1">
      <alignment vertical="center"/>
    </xf>
    <xf numFmtId="0" fontId="19" fillId="0" borderId="14" xfId="0" applyFont="1" applyBorder="1" applyAlignment="1" applyProtection="1">
      <alignment vertical="center" wrapText="1"/>
    </xf>
    <xf numFmtId="0" fontId="19" fillId="0" borderId="25" xfId="0" applyFont="1" applyBorder="1" applyAlignment="1" applyProtection="1">
      <alignment vertical="center" wrapText="1"/>
    </xf>
    <xf numFmtId="0" fontId="9" fillId="0" borderId="14"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0" fontId="9" fillId="0" borderId="14" xfId="0" applyFont="1" applyBorder="1" applyAlignment="1" applyProtection="1">
      <alignment horizontal="left" vertical="center" wrapText="1"/>
    </xf>
    <xf numFmtId="0" fontId="9" fillId="0" borderId="25" xfId="0" applyFont="1" applyBorder="1" applyAlignment="1" applyProtection="1">
      <alignment horizontal="left" vertical="center" wrapText="1"/>
    </xf>
    <xf numFmtId="0" fontId="9" fillId="0" borderId="14" xfId="0" applyFont="1" applyBorder="1" applyAlignment="1" applyProtection="1">
      <alignment vertical="center" wrapText="1"/>
    </xf>
    <xf numFmtId="0" fontId="0" fillId="0" borderId="14" xfId="0" applyBorder="1" applyProtection="1">
      <alignment vertical="center"/>
    </xf>
    <xf numFmtId="0" fontId="0" fillId="0" borderId="25" xfId="0" applyBorder="1" applyProtection="1">
      <alignment vertical="center"/>
    </xf>
    <xf numFmtId="0" fontId="0" fillId="0" borderId="14" xfId="0" applyBorder="1" applyAlignment="1" applyProtection="1">
      <alignment vertical="center" wrapText="1"/>
    </xf>
    <xf numFmtId="0" fontId="0" fillId="0" borderId="25" xfId="0" applyBorder="1" applyAlignment="1" applyProtection="1">
      <alignment vertical="center" wrapText="1"/>
    </xf>
    <xf numFmtId="0" fontId="10" fillId="0" borderId="14" xfId="0" applyFont="1" applyBorder="1" applyAlignment="1" applyProtection="1">
      <alignment horizontal="left" vertical="center" wrapText="1"/>
    </xf>
    <xf numFmtId="0" fontId="10" fillId="0" borderId="25" xfId="0" applyFont="1" applyBorder="1" applyAlignment="1" applyProtection="1">
      <alignment horizontal="left" vertical="center" wrapText="1"/>
    </xf>
    <xf numFmtId="0" fontId="12" fillId="0" borderId="14" xfId="0" applyFont="1" applyBorder="1" applyAlignment="1" applyProtection="1">
      <alignment horizontal="center" vertical="center" wrapText="1"/>
    </xf>
    <xf numFmtId="0" fontId="12" fillId="0" borderId="14" xfId="0" applyFont="1" applyBorder="1" applyAlignment="1" applyProtection="1">
      <alignment vertical="center" wrapText="1"/>
    </xf>
    <xf numFmtId="0" fontId="10" fillId="0" borderId="39" xfId="0" applyFont="1" applyBorder="1" applyAlignment="1" applyProtection="1">
      <alignment horizontal="center" vertical="center" wrapText="1"/>
    </xf>
    <xf numFmtId="0" fontId="10" fillId="0" borderId="37" xfId="0" applyFont="1" applyBorder="1" applyAlignment="1" applyProtection="1">
      <alignment horizontal="center" vertical="center" wrapText="1"/>
    </xf>
    <xf numFmtId="0" fontId="10" fillId="0" borderId="38" xfId="0" applyFont="1" applyBorder="1" applyAlignment="1" applyProtection="1">
      <alignment horizontal="center" vertical="center" wrapText="1"/>
    </xf>
    <xf numFmtId="0" fontId="10" fillId="0" borderId="23" xfId="0" applyFont="1" applyBorder="1" applyAlignment="1" applyProtection="1">
      <alignment horizontal="center" vertical="center" wrapText="1"/>
    </xf>
    <xf numFmtId="0" fontId="0" fillId="0" borderId="17" xfId="0" applyBorder="1" applyAlignment="1">
      <alignment vertical="center" wrapText="1"/>
    </xf>
    <xf numFmtId="49" fontId="1" fillId="0" borderId="14" xfId="0" applyNumberFormat="1" applyFont="1" applyBorder="1" applyAlignment="1" applyProtection="1">
      <alignment horizontal="center" vertical="center" wrapText="1"/>
    </xf>
    <xf numFmtId="0" fontId="0" fillId="0" borderId="41" xfId="0" applyBorder="1" applyAlignment="1" applyProtection="1">
      <alignment horizontal="center" vertical="center"/>
    </xf>
    <xf numFmtId="0" fontId="0" fillId="0" borderId="42" xfId="0" applyBorder="1" applyAlignment="1" applyProtection="1">
      <alignment horizontal="center" vertical="center"/>
    </xf>
    <xf numFmtId="0" fontId="0" fillId="0" borderId="25" xfId="0" applyBorder="1" applyAlignment="1" applyProtection="1">
      <alignment horizontal="center" vertical="center"/>
    </xf>
    <xf numFmtId="0" fontId="0" fillId="0" borderId="14" xfId="0" applyBorder="1" applyAlignment="1" applyProtection="1">
      <alignment horizontal="center" vertical="center"/>
    </xf>
    <xf numFmtId="0" fontId="0" fillId="0" borderId="14" xfId="0" applyBorder="1" applyAlignment="1" applyProtection="1">
      <alignment horizontal="left" vertical="center"/>
    </xf>
  </cellXfs>
  <cellStyles count="48">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ハイパーリンク" xfId="28" builtinId="8"/>
    <cellStyle name="メモ 2" xfId="29" xr:uid="{00000000-0005-0000-0000-00001C000000}"/>
    <cellStyle name="メモ 3" xfId="30" xr:uid="{00000000-0005-0000-0000-00001D000000}"/>
    <cellStyle name="リンク セル 2" xfId="31" xr:uid="{00000000-0005-0000-0000-00001E000000}"/>
    <cellStyle name="悪い 2" xfId="32" xr:uid="{00000000-0005-0000-0000-00001F000000}"/>
    <cellStyle name="計算 2" xfId="33" xr:uid="{00000000-0005-0000-0000-000020000000}"/>
    <cellStyle name="警告文 2" xfId="34" xr:uid="{00000000-0005-0000-0000-000021000000}"/>
    <cellStyle name="桁区切り" xfId="35" builtinId="6"/>
    <cellStyle name="見出し 1 2" xfId="36" xr:uid="{00000000-0005-0000-0000-000023000000}"/>
    <cellStyle name="見出し 2 2" xfId="37" xr:uid="{00000000-0005-0000-0000-000024000000}"/>
    <cellStyle name="見出し 3 2" xfId="38" xr:uid="{00000000-0005-0000-0000-000025000000}"/>
    <cellStyle name="見出し 4 2" xfId="39" xr:uid="{00000000-0005-0000-0000-000026000000}"/>
    <cellStyle name="集計 2" xfId="40" xr:uid="{00000000-0005-0000-0000-000027000000}"/>
    <cellStyle name="出力 2" xfId="41" xr:uid="{00000000-0005-0000-0000-000028000000}"/>
    <cellStyle name="説明文 2" xfId="42" xr:uid="{00000000-0005-0000-0000-000029000000}"/>
    <cellStyle name="入力 2" xfId="43" xr:uid="{00000000-0005-0000-0000-00002A000000}"/>
    <cellStyle name="標準" xfId="0" builtinId="0"/>
    <cellStyle name="標準 2" xfId="44" xr:uid="{00000000-0005-0000-0000-00002C000000}"/>
    <cellStyle name="標準 2 2" xfId="45" xr:uid="{00000000-0005-0000-0000-00002D000000}"/>
    <cellStyle name="標準 3" xfId="46" xr:uid="{00000000-0005-0000-0000-00002E000000}"/>
    <cellStyle name="良い 2" xfId="47" xr:uid="{00000000-0005-0000-0000-00002F000000}"/>
  </cellStyles>
  <dxfs count="1">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A1:AE86"/>
  <sheetViews>
    <sheetView tabSelected="1" view="pageBreakPreview" zoomScaleNormal="50" zoomScaleSheetLayoutView="100" workbookViewId="0">
      <selection activeCell="J10" sqref="J10:T10"/>
    </sheetView>
  </sheetViews>
  <sheetFormatPr defaultColWidth="9" defaultRowHeight="13" x14ac:dyDescent="0.2"/>
  <cols>
    <col min="1" max="1" width="1.90625" style="31" customWidth="1"/>
    <col min="2" max="2" width="11.7265625" style="31" customWidth="1"/>
    <col min="3" max="3" width="24.453125" style="31" customWidth="1"/>
    <col min="4" max="4" width="0.6328125" style="31" customWidth="1"/>
    <col min="5" max="5" width="3.26953125" style="31" customWidth="1"/>
    <col min="6" max="6" width="5" style="31" customWidth="1"/>
    <col min="7" max="7" width="3.453125" style="31" customWidth="1"/>
    <col min="8" max="8" width="3.26953125" style="31" customWidth="1"/>
    <col min="9" max="9" width="6.7265625" style="31" customWidth="1"/>
    <col min="10" max="10" width="8.90625" style="31" customWidth="1"/>
    <col min="11" max="11" width="2.90625" style="31" customWidth="1"/>
    <col min="12" max="12" width="4.7265625" style="31" customWidth="1"/>
    <col min="13" max="13" width="3.36328125" style="31" customWidth="1"/>
    <col min="14" max="14" width="3.6328125" style="31" customWidth="1"/>
    <col min="15" max="15" width="3.36328125" style="31" customWidth="1"/>
    <col min="16" max="16" width="4" style="31" customWidth="1"/>
    <col min="17" max="17" width="3.08984375" style="31" customWidth="1"/>
    <col min="18" max="18" width="7.453125" style="31" customWidth="1"/>
    <col min="19" max="19" width="12.7265625" style="31" customWidth="1"/>
    <col min="20" max="20" width="3.6328125" style="31" customWidth="1"/>
    <col min="21" max="21" width="21.7265625" style="31" customWidth="1"/>
    <col min="22" max="16384" width="9" style="31"/>
  </cols>
  <sheetData>
    <row r="1" spans="1:31" x14ac:dyDescent="0.2">
      <c r="A1" s="102" t="s">
        <v>498</v>
      </c>
      <c r="B1" s="102"/>
      <c r="C1" s="102"/>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row>
    <row r="2" spans="1:31" x14ac:dyDescent="0.2">
      <c r="A2" s="103"/>
      <c r="B2" s="104"/>
      <c r="C2" s="104"/>
      <c r="D2" s="104"/>
      <c r="E2" s="104"/>
      <c r="F2" s="104"/>
      <c r="G2" s="104"/>
      <c r="H2" s="104"/>
      <c r="I2" s="104"/>
      <c r="J2" s="104"/>
      <c r="K2" s="104"/>
      <c r="L2" s="104"/>
      <c r="M2" s="104"/>
      <c r="N2" s="104"/>
      <c r="O2" s="104"/>
      <c r="P2" s="104"/>
      <c r="Q2" s="104"/>
      <c r="R2" s="104"/>
      <c r="S2" s="104"/>
      <c r="T2" s="105"/>
      <c r="U2" s="378" t="s">
        <v>547</v>
      </c>
      <c r="V2" s="379"/>
      <c r="W2" s="379"/>
      <c r="X2" s="379"/>
      <c r="Y2" s="43"/>
      <c r="Z2" s="43"/>
      <c r="AA2" s="43"/>
      <c r="AB2" s="43"/>
      <c r="AC2" s="43"/>
      <c r="AD2" s="43"/>
      <c r="AE2" s="43"/>
    </row>
    <row r="3" spans="1:31" ht="14" x14ac:dyDescent="0.2">
      <c r="A3" s="107"/>
      <c r="B3" s="58"/>
      <c r="C3" s="58"/>
      <c r="D3" s="58"/>
      <c r="E3" s="58"/>
      <c r="F3" s="108" t="s">
        <v>339</v>
      </c>
      <c r="G3" s="109"/>
      <c r="H3" s="109"/>
      <c r="I3" s="109"/>
      <c r="J3" s="109"/>
      <c r="K3" s="109"/>
      <c r="L3" s="109"/>
      <c r="M3" s="58"/>
      <c r="N3" s="58"/>
      <c r="O3" s="58"/>
      <c r="P3" s="58"/>
      <c r="Q3" s="58"/>
      <c r="R3" s="58"/>
      <c r="S3" s="58"/>
      <c r="T3" s="110"/>
      <c r="U3" s="43"/>
      <c r="V3" s="43"/>
      <c r="W3" s="43"/>
      <c r="X3" s="43"/>
      <c r="Y3" s="43"/>
      <c r="Z3" s="43"/>
      <c r="AA3" s="43"/>
      <c r="AB3" s="43"/>
      <c r="AC3" s="43"/>
      <c r="AD3" s="43"/>
      <c r="AE3" s="43"/>
    </row>
    <row r="4" spans="1:31" ht="22.5" customHeight="1" x14ac:dyDescent="0.2">
      <c r="A4" s="107"/>
      <c r="B4" s="58"/>
      <c r="C4" s="58"/>
      <c r="D4" s="58"/>
      <c r="E4" s="58"/>
      <c r="F4" s="58"/>
      <c r="G4" s="58"/>
      <c r="H4" s="58"/>
      <c r="I4" s="58"/>
      <c r="J4" s="58"/>
      <c r="K4" s="111"/>
      <c r="L4" s="112"/>
      <c r="M4" s="113"/>
      <c r="N4" s="114"/>
      <c r="O4" s="114"/>
      <c r="P4" s="114"/>
      <c r="Q4" s="114"/>
      <c r="R4" s="326" t="s">
        <v>1199</v>
      </c>
      <c r="S4" s="327"/>
      <c r="T4" s="328"/>
      <c r="U4" s="306" t="str">
        <f>IF(OR(R4="　　　年　　月　　日",R4=""),"届出を行う日付を記入してください","")</f>
        <v>届出を行う日付を記入してください</v>
      </c>
      <c r="V4" s="307"/>
      <c r="W4" s="307"/>
      <c r="X4" s="307"/>
      <c r="Y4" s="43"/>
      <c r="Z4" s="43"/>
      <c r="AA4" s="43"/>
      <c r="AB4" s="43"/>
      <c r="AC4" s="43"/>
      <c r="AD4" s="43"/>
      <c r="AE4" s="43"/>
    </row>
    <row r="5" spans="1:31" ht="33" customHeight="1" x14ac:dyDescent="0.2">
      <c r="A5" s="107"/>
      <c r="B5" s="322" t="s">
        <v>1198</v>
      </c>
      <c r="C5" s="323"/>
      <c r="D5" s="113"/>
      <c r="E5" s="113"/>
      <c r="F5" s="58"/>
      <c r="G5" s="58"/>
      <c r="H5" s="58"/>
      <c r="I5" s="58"/>
      <c r="J5" s="58"/>
      <c r="K5" s="58"/>
      <c r="L5" s="58"/>
      <c r="M5" s="58"/>
      <c r="N5" s="58"/>
      <c r="O5" s="58"/>
      <c r="P5" s="58"/>
      <c r="Q5" s="58"/>
      <c r="R5" s="58"/>
      <c r="S5" s="58"/>
      <c r="T5" s="110"/>
      <c r="U5" s="145" t="str">
        <f>IF(B5="","届出先を入力してください","")</f>
        <v/>
      </c>
      <c r="V5" s="43"/>
      <c r="W5" s="43"/>
      <c r="X5" s="43"/>
      <c r="Y5" s="43"/>
      <c r="Z5" s="43"/>
      <c r="AA5" s="43"/>
      <c r="AB5" s="43"/>
      <c r="AC5" s="43"/>
      <c r="AD5" s="43"/>
      <c r="AE5" s="43"/>
    </row>
    <row r="6" spans="1:31" x14ac:dyDescent="0.2">
      <c r="A6" s="107"/>
      <c r="B6" s="58"/>
      <c r="C6" s="58"/>
      <c r="D6" s="58"/>
      <c r="E6" s="58"/>
      <c r="F6" s="58"/>
      <c r="G6" s="58"/>
      <c r="H6" s="58"/>
      <c r="I6" s="115"/>
      <c r="J6" s="116"/>
      <c r="K6" s="114"/>
      <c r="L6" s="331"/>
      <c r="M6" s="331"/>
      <c r="N6" s="117"/>
      <c r="O6" s="117"/>
      <c r="P6" s="117"/>
      <c r="Q6" s="117"/>
      <c r="R6" s="117"/>
      <c r="S6" s="117"/>
      <c r="T6" s="118"/>
      <c r="U6" s="43"/>
      <c r="V6" s="43"/>
      <c r="W6" s="43"/>
      <c r="X6" s="43"/>
      <c r="Y6" s="43"/>
      <c r="Z6" s="43"/>
      <c r="AA6" s="43"/>
      <c r="AB6" s="43"/>
      <c r="AC6" s="43"/>
      <c r="AD6" s="43"/>
      <c r="AE6" s="43"/>
    </row>
    <row r="7" spans="1:31" ht="14.25" customHeight="1" x14ac:dyDescent="0.2">
      <c r="A7" s="107"/>
      <c r="B7" s="58"/>
      <c r="C7" s="58"/>
      <c r="D7" s="58"/>
      <c r="E7" s="58"/>
      <c r="F7" s="58"/>
      <c r="G7" s="43"/>
      <c r="H7" s="58"/>
      <c r="I7" s="119"/>
      <c r="J7" s="316"/>
      <c r="K7" s="316"/>
      <c r="L7" s="316"/>
      <c r="M7" s="316"/>
      <c r="N7" s="316"/>
      <c r="O7" s="316"/>
      <c r="P7" s="316"/>
      <c r="Q7" s="316"/>
      <c r="R7" s="316"/>
      <c r="S7" s="317"/>
      <c r="T7" s="318"/>
      <c r="U7" s="43"/>
      <c r="V7" s="43"/>
      <c r="W7" s="43"/>
      <c r="X7" s="43"/>
      <c r="Y7" s="43"/>
      <c r="Z7" s="43"/>
      <c r="AA7" s="43"/>
      <c r="AB7" s="43"/>
      <c r="AC7" s="43"/>
      <c r="AD7" s="43"/>
      <c r="AE7" s="43"/>
    </row>
    <row r="8" spans="1:31" ht="31.5" customHeight="1" x14ac:dyDescent="0.2">
      <c r="A8" s="107"/>
      <c r="B8" s="58"/>
      <c r="C8" s="58"/>
      <c r="D8" s="58"/>
      <c r="E8" s="58"/>
      <c r="F8" s="58"/>
      <c r="G8" s="114" t="s">
        <v>340</v>
      </c>
      <c r="H8" s="58"/>
      <c r="I8" s="114" t="s">
        <v>341</v>
      </c>
      <c r="J8" s="314"/>
      <c r="K8" s="314"/>
      <c r="L8" s="314"/>
      <c r="M8" s="314"/>
      <c r="N8" s="314"/>
      <c r="O8" s="314"/>
      <c r="P8" s="314"/>
      <c r="Q8" s="314"/>
      <c r="R8" s="314"/>
      <c r="S8" s="314"/>
      <c r="T8" s="315"/>
      <c r="U8" s="145" t="str">
        <f>IF(J8="","届出者の住所を入力してください(届出日時点)","")</f>
        <v>届出者の住所を入力してください(届出日時点)</v>
      </c>
      <c r="V8" s="43"/>
      <c r="W8" s="43"/>
      <c r="X8" s="43"/>
      <c r="Y8" s="43"/>
      <c r="Z8" s="43"/>
      <c r="AA8" s="43"/>
      <c r="AB8" s="43"/>
      <c r="AC8" s="43"/>
      <c r="AD8" s="43"/>
      <c r="AE8" s="43"/>
    </row>
    <row r="9" spans="1:31" ht="7.5" customHeight="1" x14ac:dyDescent="0.2">
      <c r="A9" s="107"/>
      <c r="B9" s="58"/>
      <c r="C9" s="58"/>
      <c r="D9" s="58"/>
      <c r="E9" s="58"/>
      <c r="F9" s="58"/>
      <c r="G9" s="58"/>
      <c r="H9" s="58"/>
      <c r="I9" s="120"/>
      <c r="J9" s="120"/>
      <c r="K9" s="120"/>
      <c r="L9" s="120"/>
      <c r="M9" s="120"/>
      <c r="N9" s="120"/>
      <c r="O9" s="120"/>
      <c r="P9" s="120"/>
      <c r="Q9" s="120"/>
      <c r="R9" s="120"/>
      <c r="S9" s="120"/>
      <c r="T9" s="121"/>
      <c r="U9" s="43"/>
      <c r="V9" s="43"/>
      <c r="W9" s="43"/>
      <c r="X9" s="43"/>
      <c r="Y9" s="43"/>
      <c r="Z9" s="43"/>
      <c r="AA9" s="43"/>
      <c r="AB9" s="43"/>
      <c r="AC9" s="43"/>
      <c r="AD9" s="43"/>
      <c r="AE9" s="43"/>
    </row>
    <row r="10" spans="1:31" ht="15.75" customHeight="1" x14ac:dyDescent="0.2">
      <c r="A10" s="107"/>
      <c r="B10" s="58"/>
      <c r="C10" s="58"/>
      <c r="D10" s="58"/>
      <c r="E10" s="58"/>
      <c r="F10" s="58"/>
      <c r="G10" s="58"/>
      <c r="H10" s="58"/>
      <c r="I10" s="119"/>
      <c r="J10" s="316"/>
      <c r="K10" s="316"/>
      <c r="L10" s="316"/>
      <c r="M10" s="316"/>
      <c r="N10" s="316"/>
      <c r="O10" s="316"/>
      <c r="P10" s="316"/>
      <c r="Q10" s="316"/>
      <c r="R10" s="316"/>
      <c r="S10" s="317"/>
      <c r="T10" s="318"/>
      <c r="U10" s="43"/>
      <c r="V10" s="43"/>
      <c r="W10" s="43"/>
      <c r="X10" s="43"/>
      <c r="Y10" s="43"/>
      <c r="Z10" s="43"/>
      <c r="AA10" s="43"/>
      <c r="AB10" s="43"/>
      <c r="AC10" s="43"/>
      <c r="AD10" s="43"/>
      <c r="AE10" s="43"/>
    </row>
    <row r="11" spans="1:31" ht="26.25" customHeight="1" x14ac:dyDescent="0.2">
      <c r="A11" s="107"/>
      <c r="B11" s="58"/>
      <c r="C11" s="58"/>
      <c r="D11" s="58"/>
      <c r="E11" s="58"/>
      <c r="F11" s="58"/>
      <c r="G11" s="58"/>
      <c r="H11" s="58"/>
      <c r="I11" s="114" t="s">
        <v>342</v>
      </c>
      <c r="J11" s="314"/>
      <c r="K11" s="314"/>
      <c r="L11" s="314"/>
      <c r="M11" s="314"/>
      <c r="N11" s="314"/>
      <c r="O11" s="314"/>
      <c r="P11" s="314"/>
      <c r="Q11" s="314"/>
      <c r="R11" s="314"/>
      <c r="S11" s="314"/>
      <c r="T11" s="315"/>
      <c r="U11" s="145" t="str">
        <f>IF(J11="","届出者(会社名）を入力してください（届出日時点）","")</f>
        <v>届出者(会社名）を入力してください（届出日時点）</v>
      </c>
      <c r="V11" s="43"/>
      <c r="W11" s="43"/>
      <c r="X11" s="43"/>
      <c r="Y11" s="43"/>
      <c r="Z11" s="43"/>
      <c r="AA11" s="43"/>
      <c r="AB11" s="43"/>
      <c r="AC11" s="43"/>
      <c r="AD11" s="43"/>
      <c r="AE11" s="43"/>
    </row>
    <row r="12" spans="1:31" ht="23.25" customHeight="1" x14ac:dyDescent="0.2">
      <c r="A12" s="107"/>
      <c r="B12" s="58"/>
      <c r="C12" s="58"/>
      <c r="D12" s="58"/>
      <c r="E12" s="58"/>
      <c r="F12" s="58"/>
      <c r="G12" s="58"/>
      <c r="H12" s="58"/>
      <c r="I12" s="119"/>
      <c r="J12" s="335"/>
      <c r="K12" s="335"/>
      <c r="L12" s="335"/>
      <c r="M12" s="335"/>
      <c r="N12" s="335"/>
      <c r="O12" s="335"/>
      <c r="P12" s="335"/>
      <c r="Q12" s="335"/>
      <c r="R12" s="335"/>
      <c r="S12" s="335"/>
      <c r="T12" s="315"/>
      <c r="U12" s="145" t="str">
        <f>IF(J12="","届出者（代表者）の職・氏名を入力してください（届出日時点）","")</f>
        <v>届出者（代表者）の職・氏名を入力してください（届出日時点）</v>
      </c>
      <c r="V12" s="43"/>
      <c r="W12" s="43"/>
      <c r="X12" s="43"/>
      <c r="Y12" s="43"/>
      <c r="Z12" s="43"/>
      <c r="AA12" s="43"/>
      <c r="AB12" s="43"/>
      <c r="AC12" s="43"/>
      <c r="AD12" s="43"/>
      <c r="AE12" s="43"/>
    </row>
    <row r="13" spans="1:31" ht="18.75" customHeight="1" x14ac:dyDescent="0.2">
      <c r="A13" s="107"/>
      <c r="B13" s="58"/>
      <c r="C13" s="58"/>
      <c r="D13" s="58"/>
      <c r="E13" s="58"/>
      <c r="F13" s="58"/>
      <c r="G13" s="58"/>
      <c r="H13" s="58"/>
      <c r="I13" s="120"/>
      <c r="J13" s="329"/>
      <c r="K13" s="329"/>
      <c r="L13" s="329"/>
      <c r="M13" s="329"/>
      <c r="N13" s="329"/>
      <c r="O13" s="329"/>
      <c r="P13" s="329"/>
      <c r="Q13" s="329"/>
      <c r="R13" s="329"/>
      <c r="S13" s="329"/>
      <c r="T13" s="330"/>
      <c r="U13" s="145" t="str">
        <f>IF(J13="","代理人の権限で届出する場合、代理人、職名、氏名を併記してください(例：代理人　工場長　○○　○○)","")</f>
        <v>代理人の権限で届出する場合、代理人、職名、氏名を併記してください(例：代理人　工場長　○○　○○)</v>
      </c>
      <c r="V13" s="43"/>
      <c r="W13" s="43"/>
      <c r="X13" s="43"/>
      <c r="Y13" s="43"/>
      <c r="Z13" s="43"/>
      <c r="AA13" s="43"/>
      <c r="AB13" s="43"/>
      <c r="AC13" s="43"/>
      <c r="AD13" s="43"/>
      <c r="AE13" s="43"/>
    </row>
    <row r="14" spans="1:31" x14ac:dyDescent="0.2">
      <c r="A14" s="107"/>
      <c r="B14" s="58"/>
      <c r="C14" s="58"/>
      <c r="D14" s="58"/>
      <c r="E14" s="58"/>
      <c r="F14" s="58"/>
      <c r="G14" s="58"/>
      <c r="H14" s="58"/>
      <c r="I14" s="43"/>
      <c r="J14" s="114" t="s">
        <v>343</v>
      </c>
      <c r="K14" s="113"/>
      <c r="L14" s="113"/>
      <c r="M14" s="113"/>
      <c r="N14" s="113"/>
      <c r="O14" s="113"/>
      <c r="P14" s="113"/>
      <c r="Q14" s="58"/>
      <c r="R14" s="58"/>
      <c r="S14" s="58"/>
      <c r="T14" s="110"/>
      <c r="U14" s="43"/>
      <c r="V14" s="43"/>
      <c r="W14" s="43"/>
      <c r="X14" s="43"/>
      <c r="Y14" s="43"/>
      <c r="Z14" s="43"/>
      <c r="AA14" s="43"/>
      <c r="AB14" s="43"/>
      <c r="AC14" s="43"/>
      <c r="AD14" s="43"/>
      <c r="AE14" s="43"/>
    </row>
    <row r="15" spans="1:31" x14ac:dyDescent="0.2">
      <c r="A15" s="107"/>
      <c r="B15" s="58"/>
      <c r="C15" s="58"/>
      <c r="D15" s="58"/>
      <c r="E15" s="58"/>
      <c r="F15" s="58"/>
      <c r="G15" s="58"/>
      <c r="H15" s="58"/>
      <c r="I15" s="58"/>
      <c r="J15" s="43"/>
      <c r="K15" s="120"/>
      <c r="L15" s="120"/>
      <c r="M15" s="120"/>
      <c r="N15" s="120"/>
      <c r="O15" s="120"/>
      <c r="P15" s="120"/>
      <c r="Q15" s="120"/>
      <c r="R15" s="120"/>
      <c r="S15" s="58"/>
      <c r="T15" s="110"/>
      <c r="U15" s="43"/>
      <c r="V15" s="58"/>
      <c r="W15" s="43"/>
      <c r="X15" s="43"/>
      <c r="Y15" s="43"/>
      <c r="Z15" s="43"/>
      <c r="AA15" s="43"/>
      <c r="AB15" s="43"/>
      <c r="AC15" s="43"/>
      <c r="AD15" s="43"/>
      <c r="AE15" s="43"/>
    </row>
    <row r="16" spans="1:31" ht="16.5" customHeight="1" x14ac:dyDescent="0.2">
      <c r="A16" s="107"/>
      <c r="B16" s="324" t="s">
        <v>455</v>
      </c>
      <c r="C16" s="325"/>
      <c r="D16" s="325"/>
      <c r="E16" s="325"/>
      <c r="F16" s="325"/>
      <c r="G16" s="325"/>
      <c r="H16" s="325"/>
      <c r="I16" s="325"/>
      <c r="J16" s="325"/>
      <c r="K16" s="325"/>
      <c r="L16" s="325"/>
      <c r="M16" s="325"/>
      <c r="N16" s="325"/>
      <c r="O16" s="325"/>
      <c r="P16" s="325"/>
      <c r="Q16" s="325"/>
      <c r="R16" s="325"/>
      <c r="S16" s="325"/>
      <c r="T16" s="110"/>
      <c r="U16" s="58"/>
      <c r="V16" s="43"/>
      <c r="W16" s="43"/>
      <c r="X16" s="43"/>
      <c r="Y16" s="43"/>
      <c r="Z16" s="43"/>
      <c r="AA16" s="43"/>
      <c r="AB16" s="43"/>
      <c r="AC16" s="43"/>
      <c r="AD16" s="43"/>
      <c r="AE16" s="43"/>
    </row>
    <row r="17" spans="1:31" ht="18.75" customHeight="1" x14ac:dyDescent="0.2">
      <c r="A17" s="107"/>
      <c r="B17" s="337" t="s">
        <v>456</v>
      </c>
      <c r="C17" s="317"/>
      <c r="D17" s="317"/>
      <c r="E17" s="317"/>
      <c r="F17" s="317"/>
      <c r="G17" s="317"/>
      <c r="H17" s="317"/>
      <c r="I17" s="317"/>
      <c r="J17" s="317"/>
      <c r="K17" s="317"/>
      <c r="L17" s="317"/>
      <c r="M17" s="317"/>
      <c r="N17" s="317"/>
      <c r="O17" s="317"/>
      <c r="P17" s="317"/>
      <c r="Q17" s="317"/>
      <c r="R17" s="317"/>
      <c r="S17" s="317"/>
      <c r="T17" s="110"/>
      <c r="U17" s="43"/>
      <c r="V17" s="43"/>
      <c r="W17" s="43"/>
      <c r="X17" s="43"/>
      <c r="Y17" s="43"/>
      <c r="Z17" s="43"/>
      <c r="AA17" s="43"/>
      <c r="AB17" s="43"/>
      <c r="AC17" s="43"/>
      <c r="AD17" s="43"/>
      <c r="AE17" s="43"/>
    </row>
    <row r="18" spans="1:31" ht="30.75" customHeight="1" x14ac:dyDescent="0.2">
      <c r="A18" s="107"/>
      <c r="B18" s="336" t="s">
        <v>414</v>
      </c>
      <c r="C18" s="309"/>
      <c r="D18" s="319"/>
      <c r="E18" s="320"/>
      <c r="F18" s="320"/>
      <c r="G18" s="320"/>
      <c r="H18" s="320"/>
      <c r="I18" s="320"/>
      <c r="J18" s="320"/>
      <c r="K18" s="320"/>
      <c r="L18" s="320"/>
      <c r="M18" s="320"/>
      <c r="N18" s="320"/>
      <c r="O18" s="320"/>
      <c r="P18" s="320"/>
      <c r="Q18" s="320"/>
      <c r="R18" s="320"/>
      <c r="S18" s="321"/>
      <c r="T18" s="110"/>
      <c r="U18" s="145" t="str">
        <f>IF(D18="","事業者名を入力してください（届出対象年度の４月１日時点）","")</f>
        <v>事業者名を入力してください（届出対象年度の４月１日時点）</v>
      </c>
      <c r="V18" s="145"/>
      <c r="W18" s="43"/>
      <c r="X18" s="43"/>
      <c r="Y18" s="43"/>
      <c r="Z18" s="43"/>
      <c r="AA18" s="43"/>
      <c r="AB18" s="43"/>
      <c r="AC18" s="43"/>
      <c r="AD18" s="43"/>
      <c r="AE18" s="43"/>
    </row>
    <row r="19" spans="1:31" ht="30.75" customHeight="1" x14ac:dyDescent="0.2">
      <c r="A19" s="107"/>
      <c r="B19" s="313" t="s">
        <v>415</v>
      </c>
      <c r="C19" s="309"/>
      <c r="D19" s="310"/>
      <c r="E19" s="311"/>
      <c r="F19" s="311"/>
      <c r="G19" s="311"/>
      <c r="H19" s="311"/>
      <c r="I19" s="311"/>
      <c r="J19" s="311"/>
      <c r="K19" s="311"/>
      <c r="L19" s="311"/>
      <c r="M19" s="311"/>
      <c r="N19" s="311"/>
      <c r="O19" s="311"/>
      <c r="P19" s="311"/>
      <c r="Q19" s="311"/>
      <c r="R19" s="311"/>
      <c r="S19" s="312"/>
      <c r="T19" s="110"/>
      <c r="U19" s="145" t="str">
        <f>IF(D19&lt;&gt;"","【参考】前回の届出から事業者名を変更した場合のみ、記入してください","")</f>
        <v/>
      </c>
      <c r="V19" s="145"/>
      <c r="W19" s="43"/>
      <c r="X19" s="43"/>
      <c r="Y19" s="43"/>
      <c r="Z19" s="43"/>
      <c r="AA19" s="43"/>
      <c r="AB19" s="43"/>
      <c r="AC19" s="43"/>
      <c r="AD19" s="43"/>
      <c r="AE19" s="43"/>
    </row>
    <row r="20" spans="1:31" ht="30.75" customHeight="1" x14ac:dyDescent="0.2">
      <c r="A20" s="107"/>
      <c r="B20" s="308" t="s">
        <v>344</v>
      </c>
      <c r="C20" s="309"/>
      <c r="D20" s="332"/>
      <c r="E20" s="333"/>
      <c r="F20" s="333"/>
      <c r="G20" s="333"/>
      <c r="H20" s="333"/>
      <c r="I20" s="333"/>
      <c r="J20" s="333"/>
      <c r="K20" s="333"/>
      <c r="L20" s="333"/>
      <c r="M20" s="333"/>
      <c r="N20" s="333"/>
      <c r="O20" s="333"/>
      <c r="P20" s="333"/>
      <c r="Q20" s="333"/>
      <c r="R20" s="333"/>
      <c r="S20" s="334"/>
      <c r="T20" s="110"/>
      <c r="U20" s="145" t="str">
        <f>IF(D20="","事業所名を入力してください（届出対象年度の４月１日時点）","")</f>
        <v>事業所名を入力してください（届出対象年度の４月１日時点）</v>
      </c>
      <c r="V20" s="145"/>
      <c r="W20" s="43"/>
      <c r="X20" s="43"/>
      <c r="Y20" s="43"/>
      <c r="Z20" s="43"/>
      <c r="AA20" s="43"/>
      <c r="AB20" s="43"/>
      <c r="AC20" s="43"/>
      <c r="AD20" s="43"/>
      <c r="AE20" s="43"/>
    </row>
    <row r="21" spans="1:31" ht="30.75" customHeight="1" x14ac:dyDescent="0.2">
      <c r="A21" s="107"/>
      <c r="B21" s="313" t="s">
        <v>416</v>
      </c>
      <c r="C21" s="309"/>
      <c r="D21" s="310"/>
      <c r="E21" s="311"/>
      <c r="F21" s="311"/>
      <c r="G21" s="311"/>
      <c r="H21" s="311"/>
      <c r="I21" s="311"/>
      <c r="J21" s="311"/>
      <c r="K21" s="311"/>
      <c r="L21" s="311"/>
      <c r="M21" s="311"/>
      <c r="N21" s="311"/>
      <c r="O21" s="311"/>
      <c r="P21" s="311"/>
      <c r="Q21" s="311"/>
      <c r="R21" s="311"/>
      <c r="S21" s="312"/>
      <c r="T21" s="110"/>
      <c r="U21" s="145" t="str">
        <f>IF(D21&lt;&gt;"","【参考】前回の届出から事業所名を変更した場合のみ、記入してください","")</f>
        <v/>
      </c>
      <c r="V21" s="145"/>
      <c r="W21" s="43"/>
      <c r="X21" s="43"/>
      <c r="Y21" s="43"/>
      <c r="Z21" s="43"/>
      <c r="AA21" s="43"/>
      <c r="AB21" s="43"/>
      <c r="AC21" s="43"/>
      <c r="AD21" s="43"/>
      <c r="AE21" s="43"/>
    </row>
    <row r="22" spans="1:31" ht="13.5" customHeight="1" x14ac:dyDescent="0.2">
      <c r="A22" s="107"/>
      <c r="B22" s="357"/>
      <c r="C22" s="358"/>
      <c r="D22" s="351" t="s">
        <v>400</v>
      </c>
      <c r="E22" s="352"/>
      <c r="F22" s="353"/>
      <c r="G22" s="354"/>
      <c r="H22" s="354"/>
      <c r="I22" s="354"/>
      <c r="J22" s="355"/>
      <c r="K22" s="355"/>
      <c r="L22" s="355"/>
      <c r="M22" s="355"/>
      <c r="N22" s="355"/>
      <c r="O22" s="355"/>
      <c r="P22" s="355"/>
      <c r="Q22" s="355"/>
      <c r="R22" s="355"/>
      <c r="S22" s="356"/>
      <c r="T22" s="110"/>
      <c r="U22" s="145" t="str">
        <f>IF(F22="","事業所の所在地の郵便番号を入力してください","")</f>
        <v>事業所の所在地の郵便番号を入力してください</v>
      </c>
      <c r="V22" s="145"/>
      <c r="W22" s="43"/>
      <c r="X22" s="43"/>
      <c r="Y22" s="43"/>
      <c r="Z22" s="43"/>
      <c r="AA22" s="43"/>
      <c r="AB22" s="43"/>
      <c r="AC22" s="43"/>
      <c r="AD22" s="43"/>
      <c r="AE22" s="43"/>
    </row>
    <row r="23" spans="1:31" ht="50.25" customHeight="1" x14ac:dyDescent="0.2">
      <c r="A23" s="107"/>
      <c r="B23" s="359" t="s">
        <v>345</v>
      </c>
      <c r="C23" s="360"/>
      <c r="D23" s="332"/>
      <c r="E23" s="333"/>
      <c r="F23" s="333"/>
      <c r="G23" s="333"/>
      <c r="H23" s="333"/>
      <c r="I23" s="333"/>
      <c r="J23" s="333"/>
      <c r="K23" s="333"/>
      <c r="L23" s="333"/>
      <c r="M23" s="333"/>
      <c r="N23" s="333"/>
      <c r="O23" s="333"/>
      <c r="P23" s="333"/>
      <c r="Q23" s="333"/>
      <c r="R23" s="333"/>
      <c r="S23" s="334"/>
      <c r="T23" s="110"/>
      <c r="U23" s="145" t="str">
        <f>IF(D23="","事業所の所在地を入力してください（届出対象年度の４月１日時点）","")</f>
        <v>事業所の所在地を入力してください（届出対象年度の４月１日時点）</v>
      </c>
      <c r="V23" s="145"/>
      <c r="W23" s="43"/>
      <c r="X23" s="43"/>
      <c r="Y23" s="43"/>
      <c r="Z23" s="43"/>
      <c r="AA23" s="43"/>
      <c r="AB23" s="43"/>
      <c r="AC23" s="43"/>
      <c r="AD23" s="43"/>
      <c r="AE23" s="43"/>
    </row>
    <row r="24" spans="1:31" ht="27" customHeight="1" x14ac:dyDescent="0.2">
      <c r="A24" s="107"/>
      <c r="B24" s="308" t="s">
        <v>457</v>
      </c>
      <c r="C24" s="371"/>
      <c r="D24" s="371"/>
      <c r="E24" s="371"/>
      <c r="F24" s="371"/>
      <c r="G24" s="371"/>
      <c r="H24" s="371"/>
      <c r="I24" s="371"/>
      <c r="J24" s="371"/>
      <c r="K24" s="372"/>
      <c r="L24" s="319"/>
      <c r="M24" s="345"/>
      <c r="N24" s="345"/>
      <c r="O24" s="345"/>
      <c r="P24" s="345"/>
      <c r="Q24" s="345"/>
      <c r="R24" s="345"/>
      <c r="S24" s="125" t="s">
        <v>346</v>
      </c>
      <c r="T24" s="110"/>
      <c r="U24" s="145" t="str">
        <f>IF(L24="","事業者全体の従業員数を入力して下さい（届出対象年度の４月１日時点）",IF(L24&lt;21,"事業者全体の従業員数が２１人以上で届出対象となります","【参考】事業者全体の従業員数は、届出対象年度の４月１日が基準日です"))</f>
        <v>事業者全体の従業員数を入力して下さい（届出対象年度の４月１日時点）</v>
      </c>
      <c r="V24" s="145"/>
      <c r="W24" s="43"/>
      <c r="X24" s="43"/>
      <c r="Y24" s="43"/>
      <c r="Z24" s="43"/>
      <c r="AA24" s="43"/>
      <c r="AB24" s="43"/>
      <c r="AC24" s="43"/>
      <c r="AD24" s="43"/>
      <c r="AE24" s="43"/>
    </row>
    <row r="25" spans="1:31" ht="27" customHeight="1" x14ac:dyDescent="0.2">
      <c r="A25" s="107"/>
      <c r="B25" s="308" t="s">
        <v>458</v>
      </c>
      <c r="C25" s="371"/>
      <c r="D25" s="371"/>
      <c r="E25" s="371"/>
      <c r="F25" s="371"/>
      <c r="G25" s="371"/>
      <c r="H25" s="371"/>
      <c r="I25" s="371"/>
      <c r="J25" s="371"/>
      <c r="K25" s="372"/>
      <c r="L25" s="319"/>
      <c r="M25" s="320"/>
      <c r="N25" s="320"/>
      <c r="O25" s="320"/>
      <c r="P25" s="320"/>
      <c r="Q25" s="320"/>
      <c r="R25" s="320"/>
      <c r="S25" s="125" t="s">
        <v>346</v>
      </c>
      <c r="T25" s="110"/>
      <c r="U25" s="145" t="str">
        <f>IF(L25="","事業所における従業員数を入力して下さい（届出対象年度の４月１日時点）",IF(L25&gt;=50,IF(L24&gt;=300,"【参考】「管理計画書」および「管理目標決定及び達成状況」の届出が必要です","【参考】平成23年度から「管理計画書」および「管理目標決定及び達成状況」の届出が必要です"),"【参考】事業所の従業員数は、届出対象年度の４月１日が基準日です"))</f>
        <v>事業所における従業員数を入力して下さい（届出対象年度の４月１日時点）</v>
      </c>
      <c r="V25" s="145"/>
      <c r="W25" s="43"/>
      <c r="X25" s="43"/>
      <c r="Y25" s="43"/>
      <c r="Z25" s="43"/>
      <c r="AA25" s="43"/>
      <c r="AB25" s="43"/>
      <c r="AC25" s="43"/>
      <c r="AD25" s="43"/>
      <c r="AE25" s="43"/>
    </row>
    <row r="26" spans="1:31" ht="74.25" customHeight="1" x14ac:dyDescent="0.2">
      <c r="A26" s="107"/>
      <c r="B26" s="349" t="s">
        <v>481</v>
      </c>
      <c r="C26" s="350"/>
      <c r="D26" s="350"/>
      <c r="E26" s="350"/>
      <c r="F26" s="350"/>
      <c r="G26" s="309"/>
      <c r="H26" s="373"/>
      <c r="I26" s="374"/>
      <c r="J26" s="374"/>
      <c r="K26" s="375"/>
      <c r="L26" s="126" t="s">
        <v>347</v>
      </c>
      <c r="M26" s="98"/>
      <c r="N26" s="127"/>
      <c r="O26" s="364" t="str">
        <f>IF(H26="","",VLOOKUP(H26,業種一覧!B2:C64,2,FALSE))</f>
        <v/>
      </c>
      <c r="P26" s="365"/>
      <c r="Q26" s="365"/>
      <c r="R26" s="365"/>
      <c r="S26" s="366"/>
      <c r="T26" s="110"/>
      <c r="U26" s="145" t="str">
        <f>IF(H26="","業種名を記入してください","")</f>
        <v>業種名を記入してください</v>
      </c>
      <c r="V26" s="145"/>
      <c r="W26" s="43"/>
      <c r="X26" s="43"/>
      <c r="Y26" s="43"/>
      <c r="Z26" s="43"/>
      <c r="AA26" s="43"/>
      <c r="AB26" s="43"/>
      <c r="AC26" s="43"/>
      <c r="AD26" s="43"/>
      <c r="AE26" s="43"/>
    </row>
    <row r="27" spans="1:31" ht="32.25" customHeight="1" x14ac:dyDescent="0.2">
      <c r="A27" s="107"/>
      <c r="B27" s="361" t="s">
        <v>476</v>
      </c>
      <c r="C27" s="362"/>
      <c r="D27" s="362"/>
      <c r="E27" s="362"/>
      <c r="F27" s="362"/>
      <c r="G27" s="362"/>
      <c r="H27" s="362"/>
      <c r="I27" s="362"/>
      <c r="J27" s="362"/>
      <c r="K27" s="363"/>
      <c r="L27" s="347" t="s">
        <v>452</v>
      </c>
      <c r="M27" s="348"/>
      <c r="N27" s="348"/>
      <c r="O27" s="348"/>
      <c r="P27" s="348"/>
      <c r="Q27" s="348"/>
      <c r="R27" s="264">
        <v>1</v>
      </c>
      <c r="S27" s="122" t="s">
        <v>401</v>
      </c>
      <c r="T27" s="110"/>
      <c r="U27" s="145"/>
      <c r="V27" s="145"/>
      <c r="W27" s="146"/>
      <c r="X27" s="43"/>
      <c r="Y27" s="43"/>
      <c r="Z27" s="43"/>
      <c r="AA27" s="43"/>
      <c r="AB27" s="43"/>
      <c r="AC27" s="43"/>
      <c r="AD27" s="43"/>
      <c r="AE27" s="43"/>
    </row>
    <row r="28" spans="1:31" ht="28.5" customHeight="1" x14ac:dyDescent="0.2">
      <c r="A28" s="107"/>
      <c r="B28" s="349" t="s">
        <v>477</v>
      </c>
      <c r="C28" s="376"/>
      <c r="D28" s="376"/>
      <c r="E28" s="376"/>
      <c r="F28" s="376"/>
      <c r="G28" s="376"/>
      <c r="H28" s="376"/>
      <c r="I28" s="376"/>
      <c r="J28" s="376"/>
      <c r="K28" s="377"/>
      <c r="L28" s="347" t="s">
        <v>453</v>
      </c>
      <c r="M28" s="348"/>
      <c r="N28" s="348"/>
      <c r="O28" s="348"/>
      <c r="P28" s="348"/>
      <c r="Q28" s="348"/>
      <c r="R28" s="265">
        <v>1</v>
      </c>
      <c r="S28" s="98" t="s">
        <v>401</v>
      </c>
      <c r="T28" s="110"/>
      <c r="U28" s="145"/>
      <c r="V28" s="145"/>
      <c r="W28" s="43"/>
      <c r="X28" s="43"/>
      <c r="Y28" s="43"/>
      <c r="Z28" s="43"/>
      <c r="AA28" s="43"/>
      <c r="AB28" s="43"/>
      <c r="AC28" s="43"/>
      <c r="AD28" s="43"/>
      <c r="AE28" s="43"/>
    </row>
    <row r="29" spans="1:31" ht="99" customHeight="1" x14ac:dyDescent="0.2">
      <c r="A29" s="107"/>
      <c r="B29" s="368" t="s">
        <v>460</v>
      </c>
      <c r="C29" s="397"/>
      <c r="D29" s="308" t="str">
        <f>IF(O26="5930","別紙のとおり","")</f>
        <v/>
      </c>
      <c r="E29" s="393"/>
      <c r="F29" s="393"/>
      <c r="G29" s="393"/>
      <c r="H29" s="393"/>
      <c r="I29" s="393"/>
      <c r="J29" s="393"/>
      <c r="K29" s="393"/>
      <c r="L29" s="393"/>
      <c r="M29" s="393"/>
      <c r="N29" s="393"/>
      <c r="O29" s="393"/>
      <c r="P29" s="393"/>
      <c r="Q29" s="393"/>
      <c r="R29" s="393"/>
      <c r="S29" s="394"/>
      <c r="T29" s="110"/>
      <c r="U29" s="145"/>
      <c r="V29" s="145"/>
      <c r="W29" s="43"/>
      <c r="X29" s="43"/>
      <c r="Y29" s="43"/>
      <c r="Z29" s="43"/>
      <c r="AA29" s="43"/>
      <c r="AB29" s="43"/>
      <c r="AC29" s="43"/>
      <c r="AD29" s="43"/>
      <c r="AE29" s="43"/>
    </row>
    <row r="30" spans="1:31" ht="10.5" customHeight="1" x14ac:dyDescent="0.2">
      <c r="A30" s="107"/>
      <c r="B30" s="368" t="s">
        <v>348</v>
      </c>
      <c r="C30" s="369"/>
      <c r="D30" s="128"/>
      <c r="E30" s="128"/>
      <c r="F30" s="129"/>
      <c r="G30" s="129"/>
      <c r="H30" s="129"/>
      <c r="I30" s="129"/>
      <c r="J30" s="129"/>
      <c r="K30" s="129"/>
      <c r="L30" s="129"/>
      <c r="M30" s="129"/>
      <c r="N30" s="129"/>
      <c r="O30" s="129"/>
      <c r="P30" s="129"/>
      <c r="Q30" s="129"/>
      <c r="R30" s="129"/>
      <c r="S30" s="100"/>
      <c r="T30" s="110"/>
      <c r="U30" s="145"/>
      <c r="V30" s="145"/>
      <c r="W30" s="43"/>
      <c r="X30" s="43"/>
      <c r="Y30" s="43"/>
      <c r="Z30" s="43"/>
      <c r="AA30" s="43"/>
      <c r="AB30" s="43"/>
      <c r="AC30" s="43"/>
      <c r="AD30" s="43"/>
      <c r="AE30" s="43"/>
    </row>
    <row r="31" spans="1:31" ht="27" customHeight="1" x14ac:dyDescent="0.2">
      <c r="A31" s="107"/>
      <c r="B31" s="370"/>
      <c r="C31" s="367"/>
      <c r="D31" s="130"/>
      <c r="E31" s="131" t="s">
        <v>1186</v>
      </c>
      <c r="F31" s="124" t="s">
        <v>417</v>
      </c>
      <c r="G31" s="124"/>
      <c r="H31" s="337"/>
      <c r="I31" s="337"/>
      <c r="J31" s="337"/>
      <c r="K31" s="337"/>
      <c r="L31" s="337"/>
      <c r="M31" s="337"/>
      <c r="N31" s="337"/>
      <c r="O31" s="337"/>
      <c r="P31" s="337"/>
      <c r="Q31" s="337"/>
      <c r="R31" s="337"/>
      <c r="S31" s="367"/>
      <c r="T31" s="110"/>
      <c r="U31" s="145" t="str">
        <f>IF((U32+U34)=1,IF(U34=1,"【参考】秘密とする内容を記載した書類を添付してください",""),"秘密に係る情報の有無のうち、該当する方を選択してください")</f>
        <v>秘密に係る情報の有無のうち、該当する方を選択してください</v>
      </c>
      <c r="V31" s="145"/>
      <c r="W31" s="43"/>
      <c r="X31" s="43"/>
      <c r="Y31" s="43"/>
      <c r="Z31" s="43"/>
      <c r="AA31" s="43"/>
      <c r="AB31" s="43"/>
      <c r="AC31" s="43"/>
      <c r="AD31" s="43"/>
      <c r="AE31" s="43"/>
    </row>
    <row r="32" spans="1:31" ht="6.75" customHeight="1" x14ac:dyDescent="0.2">
      <c r="A32" s="107"/>
      <c r="B32" s="370"/>
      <c r="C32" s="367"/>
      <c r="D32" s="130"/>
      <c r="E32" s="132"/>
      <c r="F32" s="124"/>
      <c r="G32" s="124"/>
      <c r="H32" s="124"/>
      <c r="I32" s="124"/>
      <c r="J32" s="124"/>
      <c r="K32" s="124"/>
      <c r="L32" s="124"/>
      <c r="M32" s="124"/>
      <c r="N32" s="124"/>
      <c r="O32" s="124"/>
      <c r="P32" s="124"/>
      <c r="Q32" s="124"/>
      <c r="R32" s="124"/>
      <c r="S32" s="123"/>
      <c r="T32" s="110"/>
      <c r="U32" s="215">
        <f>IF(E31="○",1,0)</f>
        <v>0</v>
      </c>
      <c r="V32" s="145"/>
      <c r="W32" s="43"/>
      <c r="X32" s="43"/>
      <c r="Y32" s="43"/>
      <c r="Z32" s="43"/>
      <c r="AA32" s="43"/>
      <c r="AB32" s="43"/>
      <c r="AC32" s="43"/>
      <c r="AD32" s="43"/>
      <c r="AE32" s="43"/>
    </row>
    <row r="33" spans="1:31" ht="27.75" customHeight="1" x14ac:dyDescent="0.2">
      <c r="A33" s="107"/>
      <c r="B33" s="370"/>
      <c r="C33" s="367"/>
      <c r="D33" s="133"/>
      <c r="E33" s="131" t="s">
        <v>1186</v>
      </c>
      <c r="F33" s="101" t="s">
        <v>459</v>
      </c>
      <c r="G33" s="337" t="s">
        <v>402</v>
      </c>
      <c r="H33" s="398"/>
      <c r="I33" s="398"/>
      <c r="J33" s="398"/>
      <c r="K33" s="398"/>
      <c r="L33" s="398"/>
      <c r="M33" s="398"/>
      <c r="N33" s="398"/>
      <c r="O33" s="398"/>
      <c r="P33" s="398"/>
      <c r="Q33" s="398"/>
      <c r="R33" s="398"/>
      <c r="S33" s="318"/>
      <c r="T33" s="110"/>
      <c r="U33" s="145"/>
      <c r="V33" s="145"/>
      <c r="W33" s="43"/>
      <c r="X33" s="43"/>
      <c r="Y33" s="43"/>
      <c r="Z33" s="43"/>
      <c r="AA33" s="43"/>
      <c r="AB33" s="43"/>
      <c r="AC33" s="43"/>
      <c r="AD33" s="43"/>
      <c r="AE33" s="43"/>
    </row>
    <row r="34" spans="1:31" ht="7.5" customHeight="1" x14ac:dyDescent="0.2">
      <c r="A34" s="107"/>
      <c r="B34" s="97"/>
      <c r="C34" s="134"/>
      <c r="D34" s="135"/>
      <c r="E34" s="132"/>
      <c r="F34" s="136"/>
      <c r="G34" s="136"/>
      <c r="H34" s="136"/>
      <c r="I34" s="136"/>
      <c r="J34" s="136"/>
      <c r="K34" s="136"/>
      <c r="L34" s="136"/>
      <c r="M34" s="136"/>
      <c r="N34" s="136"/>
      <c r="O34" s="136"/>
      <c r="P34" s="136"/>
      <c r="Q34" s="136"/>
      <c r="R34" s="136"/>
      <c r="S34" s="134"/>
      <c r="T34" s="110"/>
      <c r="U34" s="215">
        <f>IF(E33="○",1,0)</f>
        <v>0</v>
      </c>
      <c r="V34" s="145"/>
      <c r="W34" s="43"/>
      <c r="X34" s="43"/>
      <c r="Y34" s="43"/>
      <c r="Z34" s="43"/>
      <c r="AA34" s="43"/>
      <c r="AB34" s="43"/>
      <c r="AC34" s="43"/>
      <c r="AD34" s="43"/>
      <c r="AE34" s="43"/>
    </row>
    <row r="35" spans="1:31" ht="27.75" customHeight="1" x14ac:dyDescent="0.2">
      <c r="A35" s="107"/>
      <c r="B35" s="338" t="s">
        <v>1197</v>
      </c>
      <c r="C35" s="339"/>
      <c r="D35" s="381" t="s">
        <v>399</v>
      </c>
      <c r="E35" s="382"/>
      <c r="F35" s="382"/>
      <c r="G35" s="383"/>
      <c r="H35" s="319"/>
      <c r="I35" s="345"/>
      <c r="J35" s="345"/>
      <c r="K35" s="345"/>
      <c r="L35" s="345"/>
      <c r="M35" s="345"/>
      <c r="N35" s="345"/>
      <c r="O35" s="345"/>
      <c r="P35" s="345"/>
      <c r="Q35" s="345"/>
      <c r="R35" s="345"/>
      <c r="S35" s="346"/>
      <c r="T35" s="110"/>
      <c r="U35" s="145" t="str">
        <f>IF(OR(H35="",H36="",H37="",H38="",H39=""),"担当者欄を全て記入して下さい","")</f>
        <v>担当者欄を全て記入して下さい</v>
      </c>
      <c r="V35" s="145"/>
      <c r="W35" s="43"/>
      <c r="X35" s="43"/>
      <c r="Y35" s="43"/>
      <c r="Z35" s="43"/>
      <c r="AA35" s="43"/>
      <c r="AB35" s="43"/>
      <c r="AC35" s="43"/>
      <c r="AD35" s="43"/>
      <c r="AE35" s="43"/>
    </row>
    <row r="36" spans="1:31" ht="12.75" customHeight="1" x14ac:dyDescent="0.2">
      <c r="A36" s="107"/>
      <c r="B36" s="340"/>
      <c r="C36" s="341"/>
      <c r="D36" s="390" t="s">
        <v>462</v>
      </c>
      <c r="E36" s="391"/>
      <c r="F36" s="391"/>
      <c r="G36" s="392"/>
      <c r="H36" s="387"/>
      <c r="I36" s="388"/>
      <c r="J36" s="388"/>
      <c r="K36" s="388"/>
      <c r="L36" s="388"/>
      <c r="M36" s="388"/>
      <c r="N36" s="388"/>
      <c r="O36" s="388"/>
      <c r="P36" s="388"/>
      <c r="Q36" s="388"/>
      <c r="R36" s="388"/>
      <c r="S36" s="389"/>
      <c r="T36" s="110"/>
      <c r="U36" s="145"/>
      <c r="V36" s="145"/>
      <c r="W36" s="43"/>
      <c r="X36" s="43"/>
      <c r="Y36" s="43"/>
      <c r="Z36" s="43"/>
      <c r="AA36" s="43"/>
      <c r="AB36" s="43"/>
      <c r="AC36" s="43"/>
      <c r="AD36" s="43"/>
      <c r="AE36" s="43"/>
    </row>
    <row r="37" spans="1:31" ht="25.5" customHeight="1" x14ac:dyDescent="0.2">
      <c r="A37" s="107"/>
      <c r="B37" s="340"/>
      <c r="C37" s="341"/>
      <c r="D37" s="384" t="s">
        <v>461</v>
      </c>
      <c r="E37" s="385"/>
      <c r="F37" s="385"/>
      <c r="G37" s="386"/>
      <c r="H37" s="332"/>
      <c r="I37" s="395"/>
      <c r="J37" s="395"/>
      <c r="K37" s="395"/>
      <c r="L37" s="395"/>
      <c r="M37" s="395"/>
      <c r="N37" s="395"/>
      <c r="O37" s="395"/>
      <c r="P37" s="395"/>
      <c r="Q37" s="395"/>
      <c r="R37" s="395"/>
      <c r="S37" s="396"/>
      <c r="T37" s="110"/>
      <c r="U37" s="145"/>
      <c r="V37" s="145"/>
      <c r="W37" s="43"/>
      <c r="X37" s="43"/>
      <c r="Y37" s="43"/>
      <c r="Z37" s="43"/>
      <c r="AA37" s="43"/>
      <c r="AB37" s="43"/>
      <c r="AC37" s="43"/>
      <c r="AD37" s="43"/>
      <c r="AE37" s="43"/>
    </row>
    <row r="38" spans="1:31" ht="23.25" customHeight="1" x14ac:dyDescent="0.2">
      <c r="A38" s="107"/>
      <c r="B38" s="340"/>
      <c r="C38" s="341"/>
      <c r="D38" s="381" t="s">
        <v>349</v>
      </c>
      <c r="E38" s="382"/>
      <c r="F38" s="382"/>
      <c r="G38" s="383"/>
      <c r="H38" s="319"/>
      <c r="I38" s="345"/>
      <c r="J38" s="345"/>
      <c r="K38" s="345"/>
      <c r="L38" s="345"/>
      <c r="M38" s="345"/>
      <c r="N38" s="345"/>
      <c r="O38" s="345"/>
      <c r="P38" s="345"/>
      <c r="Q38" s="345"/>
      <c r="R38" s="345"/>
      <c r="S38" s="346"/>
      <c r="T38" s="110"/>
      <c r="U38" s="145"/>
      <c r="V38" s="145"/>
      <c r="W38" s="43"/>
      <c r="X38" s="43"/>
      <c r="Y38" s="43"/>
      <c r="Z38" s="43"/>
      <c r="AA38" s="43"/>
      <c r="AB38" s="43"/>
      <c r="AC38" s="43"/>
      <c r="AD38" s="43"/>
      <c r="AE38" s="43"/>
    </row>
    <row r="39" spans="1:31" ht="23.25" customHeight="1" x14ac:dyDescent="0.2">
      <c r="A39" s="107"/>
      <c r="B39" s="342"/>
      <c r="C39" s="343"/>
      <c r="D39" s="344" t="s">
        <v>505</v>
      </c>
      <c r="E39" s="344"/>
      <c r="F39" s="344"/>
      <c r="G39" s="344"/>
      <c r="H39" s="319"/>
      <c r="I39" s="345"/>
      <c r="J39" s="345"/>
      <c r="K39" s="345"/>
      <c r="L39" s="345"/>
      <c r="M39" s="345"/>
      <c r="N39" s="345"/>
      <c r="O39" s="345"/>
      <c r="P39" s="345"/>
      <c r="Q39" s="345"/>
      <c r="R39" s="345"/>
      <c r="S39" s="346"/>
      <c r="T39" s="110"/>
      <c r="U39" s="145"/>
      <c r="V39" s="145"/>
      <c r="W39" s="43"/>
      <c r="X39" s="43"/>
      <c r="Y39" s="43"/>
      <c r="Z39" s="43"/>
      <c r="AA39" s="43"/>
      <c r="AB39" s="43"/>
      <c r="AC39" s="43"/>
      <c r="AD39" s="43"/>
      <c r="AE39" s="43"/>
    </row>
    <row r="40" spans="1:31" ht="30.75" customHeight="1" x14ac:dyDescent="0.2">
      <c r="A40" s="107"/>
      <c r="B40" s="137" t="s">
        <v>496</v>
      </c>
      <c r="C40" s="305"/>
      <c r="D40" s="380"/>
      <c r="E40" s="311"/>
      <c r="F40" s="311"/>
      <c r="G40" s="311"/>
      <c r="H40" s="311"/>
      <c r="I40" s="311"/>
      <c r="J40" s="311"/>
      <c r="K40" s="311"/>
      <c r="L40" s="311"/>
      <c r="M40" s="311"/>
      <c r="N40" s="311"/>
      <c r="O40" s="311"/>
      <c r="P40" s="311"/>
      <c r="Q40" s="311"/>
      <c r="R40" s="311"/>
      <c r="S40" s="312"/>
      <c r="T40" s="110"/>
      <c r="U40" s="145"/>
      <c r="V40" s="145"/>
      <c r="W40" s="43"/>
      <c r="X40" s="43"/>
      <c r="Y40" s="43"/>
      <c r="Z40" s="43"/>
      <c r="AA40" s="43"/>
      <c r="AB40" s="43"/>
      <c r="AC40" s="43"/>
      <c r="AD40" s="43"/>
      <c r="AE40" s="43"/>
    </row>
    <row r="41" spans="1:31" ht="22.5" customHeight="1" x14ac:dyDescent="0.2">
      <c r="A41" s="138"/>
      <c r="B41" s="139" t="s">
        <v>500</v>
      </c>
      <c r="C41" s="139"/>
      <c r="D41" s="140"/>
      <c r="E41" s="140"/>
      <c r="F41" s="140"/>
      <c r="G41" s="140"/>
      <c r="H41" s="140"/>
      <c r="I41" s="140"/>
      <c r="J41" s="140"/>
      <c r="K41" s="140"/>
      <c r="L41" s="140"/>
      <c r="M41" s="140"/>
      <c r="N41" s="140"/>
      <c r="O41" s="140"/>
      <c r="P41" s="140"/>
      <c r="Q41" s="140"/>
      <c r="R41" s="140"/>
      <c r="S41" s="141"/>
      <c r="T41" s="142"/>
      <c r="U41" s="145"/>
      <c r="V41" s="145"/>
      <c r="W41" s="43"/>
      <c r="X41" s="43"/>
      <c r="Y41" s="43"/>
      <c r="Z41" s="43"/>
      <c r="AA41" s="43"/>
      <c r="AB41" s="43"/>
      <c r="AC41" s="43"/>
      <c r="AD41" s="43"/>
      <c r="AE41" s="43"/>
    </row>
    <row r="42" spans="1:31" ht="20.25" customHeight="1" x14ac:dyDescent="0.2">
      <c r="A42" s="143"/>
      <c r="B42" s="143"/>
      <c r="C42" s="144"/>
      <c r="D42" s="144"/>
      <c r="E42" s="144"/>
      <c r="F42" s="144"/>
      <c r="G42" s="144"/>
      <c r="H42" s="144"/>
      <c r="I42" s="144"/>
      <c r="J42" s="144"/>
      <c r="K42" s="144"/>
      <c r="L42" s="144"/>
      <c r="M42" s="144"/>
      <c r="N42" s="144"/>
      <c r="O42" s="144"/>
      <c r="P42" s="144"/>
      <c r="Q42" s="144"/>
      <c r="R42" s="144"/>
      <c r="S42" s="144"/>
      <c r="T42" s="143"/>
      <c r="U42" s="106"/>
    </row>
    <row r="43" spans="1:31" x14ac:dyDescent="0.2">
      <c r="A43" s="106"/>
      <c r="B43" s="106"/>
      <c r="C43" s="106"/>
      <c r="D43" s="106"/>
      <c r="E43" s="106"/>
      <c r="F43" s="106"/>
      <c r="G43" s="106"/>
      <c r="H43" s="106"/>
      <c r="I43" s="106"/>
      <c r="J43" s="106"/>
      <c r="K43" s="106"/>
      <c r="L43" s="106"/>
      <c r="M43" s="106"/>
      <c r="N43" s="106"/>
      <c r="O43" s="106"/>
      <c r="P43" s="106"/>
      <c r="Q43" s="106"/>
      <c r="R43" s="106"/>
      <c r="S43" s="106"/>
      <c r="T43" s="106"/>
    </row>
    <row r="44" spans="1:31" x14ac:dyDescent="0.2">
      <c r="A44" s="106"/>
      <c r="B44" s="106"/>
      <c r="C44" s="106"/>
      <c r="D44" s="106"/>
      <c r="E44" s="106"/>
      <c r="F44" s="106"/>
      <c r="G44" s="106"/>
      <c r="H44" s="106"/>
      <c r="I44" s="106"/>
      <c r="J44" s="106"/>
      <c r="K44" s="106"/>
      <c r="L44" s="106"/>
      <c r="M44" s="106"/>
      <c r="N44" s="106"/>
      <c r="O44" s="106"/>
      <c r="P44" s="106"/>
      <c r="Q44" s="106"/>
      <c r="R44" s="106"/>
      <c r="S44" s="106"/>
      <c r="T44" s="106"/>
    </row>
    <row r="45" spans="1:31" x14ac:dyDescent="0.2">
      <c r="A45" s="106"/>
      <c r="B45" s="106"/>
      <c r="C45" s="106"/>
      <c r="D45" s="106"/>
      <c r="E45" s="106"/>
      <c r="F45" s="106"/>
      <c r="G45" s="106"/>
      <c r="H45" s="106"/>
      <c r="I45" s="106"/>
      <c r="J45" s="106"/>
      <c r="K45" s="106"/>
      <c r="L45" s="106"/>
      <c r="M45" s="106"/>
      <c r="N45" s="106"/>
      <c r="O45" s="106"/>
      <c r="P45" s="106"/>
      <c r="Q45" s="106"/>
      <c r="R45" s="106"/>
      <c r="S45" s="106"/>
      <c r="T45" s="106"/>
    </row>
    <row r="46" spans="1:31" x14ac:dyDescent="0.2">
      <c r="A46" s="106"/>
      <c r="B46" s="106"/>
      <c r="C46" s="106"/>
      <c r="D46" s="106"/>
      <c r="E46" s="106"/>
      <c r="F46" s="106"/>
      <c r="G46" s="106"/>
      <c r="H46" s="106"/>
      <c r="I46" s="106"/>
      <c r="J46" s="106"/>
      <c r="K46" s="106"/>
      <c r="L46" s="106"/>
      <c r="M46" s="106"/>
      <c r="N46" s="106"/>
      <c r="O46" s="106"/>
      <c r="P46" s="106"/>
      <c r="Q46" s="106"/>
      <c r="R46" s="106"/>
      <c r="S46" s="106"/>
      <c r="T46" s="106"/>
    </row>
    <row r="47" spans="1:31" x14ac:dyDescent="0.2">
      <c r="A47" s="106"/>
      <c r="B47" s="106"/>
      <c r="C47" s="106"/>
      <c r="D47" s="106"/>
      <c r="E47" s="106"/>
      <c r="F47" s="106"/>
      <c r="G47" s="106"/>
      <c r="H47" s="106"/>
      <c r="I47" s="106"/>
      <c r="J47" s="106"/>
      <c r="K47" s="106"/>
      <c r="L47" s="106"/>
      <c r="M47" s="106"/>
      <c r="N47" s="106"/>
      <c r="O47" s="106"/>
      <c r="P47" s="106"/>
      <c r="Q47" s="106"/>
      <c r="R47" s="106"/>
      <c r="S47" s="106"/>
      <c r="T47" s="106"/>
    </row>
    <row r="48" spans="1:31" x14ac:dyDescent="0.2">
      <c r="A48" s="106"/>
      <c r="B48" s="106"/>
      <c r="C48" s="106"/>
      <c r="D48" s="106"/>
      <c r="E48" s="106"/>
      <c r="F48" s="106"/>
      <c r="G48" s="106"/>
      <c r="H48" s="106"/>
      <c r="I48" s="106"/>
      <c r="J48" s="106"/>
      <c r="K48" s="106"/>
      <c r="L48" s="106"/>
      <c r="M48" s="106"/>
      <c r="N48" s="106"/>
      <c r="O48" s="106"/>
      <c r="P48" s="106"/>
      <c r="Q48" s="106"/>
      <c r="R48" s="106"/>
      <c r="S48" s="106"/>
      <c r="T48" s="106"/>
    </row>
    <row r="49" spans="1:20" x14ac:dyDescent="0.2">
      <c r="A49" s="106"/>
      <c r="B49" s="106"/>
      <c r="C49" s="106"/>
      <c r="D49" s="106"/>
      <c r="E49" s="106"/>
      <c r="F49" s="106"/>
      <c r="G49" s="106"/>
      <c r="H49" s="106"/>
      <c r="I49" s="106"/>
      <c r="J49" s="106"/>
      <c r="K49" s="106"/>
      <c r="L49" s="106"/>
      <c r="M49" s="106"/>
      <c r="S49" s="106"/>
      <c r="T49" s="106"/>
    </row>
    <row r="50" spans="1:20" x14ac:dyDescent="0.2">
      <c r="A50" s="106"/>
      <c r="B50" s="106"/>
      <c r="C50" s="106"/>
      <c r="D50" s="106"/>
      <c r="E50" s="106"/>
      <c r="F50" s="106"/>
      <c r="G50" s="106"/>
      <c r="H50" s="106"/>
      <c r="I50" s="106"/>
      <c r="J50" s="106"/>
      <c r="K50" s="106"/>
      <c r="L50" s="106"/>
      <c r="M50" s="106"/>
      <c r="S50" s="106"/>
      <c r="T50" s="106"/>
    </row>
    <row r="51" spans="1:20" x14ac:dyDescent="0.2">
      <c r="A51" s="106"/>
      <c r="B51" s="106"/>
      <c r="C51" s="106"/>
      <c r="D51" s="106"/>
      <c r="E51" s="106"/>
      <c r="F51" s="106"/>
      <c r="G51" s="106"/>
      <c r="H51" s="106"/>
      <c r="I51" s="106"/>
      <c r="J51" s="106"/>
      <c r="K51" s="106"/>
      <c r="L51" s="106"/>
      <c r="M51" s="106"/>
      <c r="S51" s="106"/>
      <c r="T51" s="106"/>
    </row>
    <row r="52" spans="1:20" x14ac:dyDescent="0.2">
      <c r="A52" s="106"/>
      <c r="B52" s="106"/>
      <c r="C52" s="106"/>
      <c r="D52" s="106"/>
      <c r="E52" s="106"/>
      <c r="F52" s="106"/>
      <c r="G52" s="106"/>
      <c r="H52" s="106"/>
      <c r="I52" s="106"/>
      <c r="J52" s="106"/>
      <c r="K52" s="106"/>
      <c r="L52" s="106"/>
      <c r="M52" s="106"/>
      <c r="S52" s="106"/>
    </row>
    <row r="53" spans="1:20" x14ac:dyDescent="0.2">
      <c r="A53" s="106"/>
      <c r="B53" s="106"/>
      <c r="C53" s="106"/>
      <c r="D53" s="106"/>
      <c r="E53" s="106"/>
      <c r="F53" s="106"/>
      <c r="G53" s="106"/>
      <c r="H53" s="106"/>
      <c r="I53" s="106"/>
      <c r="J53" s="106"/>
      <c r="K53" s="106"/>
      <c r="L53" s="106"/>
      <c r="M53" s="106"/>
      <c r="S53" s="106"/>
    </row>
    <row r="54" spans="1:20" x14ac:dyDescent="0.2">
      <c r="A54" s="106"/>
      <c r="B54" s="106"/>
      <c r="S54" s="106"/>
    </row>
    <row r="55" spans="1:20" x14ac:dyDescent="0.2">
      <c r="A55" s="106"/>
      <c r="B55" s="106"/>
      <c r="S55" s="106"/>
    </row>
    <row r="56" spans="1:20" x14ac:dyDescent="0.2">
      <c r="A56" s="106"/>
      <c r="B56" s="106"/>
      <c r="S56" s="106"/>
    </row>
    <row r="57" spans="1:20" x14ac:dyDescent="0.2">
      <c r="A57" s="106"/>
      <c r="B57" s="106"/>
      <c r="S57" s="106"/>
    </row>
    <row r="58" spans="1:20" x14ac:dyDescent="0.2">
      <c r="A58" s="106"/>
      <c r="B58" s="106"/>
      <c r="S58" s="106"/>
    </row>
    <row r="59" spans="1:20" x14ac:dyDescent="0.2">
      <c r="A59" s="106"/>
      <c r="B59" s="106"/>
      <c r="S59" s="106"/>
    </row>
    <row r="60" spans="1:20" x14ac:dyDescent="0.2">
      <c r="A60" s="106"/>
      <c r="B60" s="106"/>
      <c r="S60" s="106"/>
    </row>
    <row r="61" spans="1:20" x14ac:dyDescent="0.2">
      <c r="A61" s="106"/>
      <c r="B61" s="106"/>
    </row>
    <row r="62" spans="1:20" x14ac:dyDescent="0.2">
      <c r="A62" s="106"/>
      <c r="B62" s="106"/>
    </row>
    <row r="63" spans="1:20" x14ac:dyDescent="0.2">
      <c r="A63" s="106"/>
      <c r="B63" s="106"/>
    </row>
    <row r="64" spans="1:20" x14ac:dyDescent="0.2">
      <c r="A64" s="106"/>
      <c r="B64" s="106"/>
    </row>
    <row r="65" spans="1:2" x14ac:dyDescent="0.2">
      <c r="A65" s="106"/>
      <c r="B65" s="106"/>
    </row>
    <row r="66" spans="1:2" x14ac:dyDescent="0.2">
      <c r="A66" s="106"/>
      <c r="B66" s="106"/>
    </row>
    <row r="67" spans="1:2" x14ac:dyDescent="0.2">
      <c r="A67" s="106"/>
      <c r="B67" s="106"/>
    </row>
    <row r="68" spans="1:2" x14ac:dyDescent="0.2">
      <c r="A68" s="106"/>
      <c r="B68" s="106"/>
    </row>
    <row r="69" spans="1:2" x14ac:dyDescent="0.2">
      <c r="A69" s="106"/>
      <c r="B69" s="106"/>
    </row>
    <row r="70" spans="1:2" x14ac:dyDescent="0.2">
      <c r="A70" s="106"/>
      <c r="B70" s="106"/>
    </row>
    <row r="71" spans="1:2" x14ac:dyDescent="0.2">
      <c r="A71" s="106"/>
      <c r="B71" s="106"/>
    </row>
    <row r="72" spans="1:2" x14ac:dyDescent="0.2">
      <c r="A72" s="106"/>
      <c r="B72" s="106"/>
    </row>
    <row r="73" spans="1:2" x14ac:dyDescent="0.2">
      <c r="A73" s="106"/>
      <c r="B73" s="106"/>
    </row>
    <row r="74" spans="1:2" x14ac:dyDescent="0.2">
      <c r="A74" s="106"/>
      <c r="B74" s="106"/>
    </row>
    <row r="75" spans="1:2" x14ac:dyDescent="0.2">
      <c r="A75" s="106"/>
      <c r="B75" s="106"/>
    </row>
    <row r="76" spans="1:2" x14ac:dyDescent="0.2">
      <c r="A76" s="106"/>
      <c r="B76" s="106"/>
    </row>
    <row r="77" spans="1:2" x14ac:dyDescent="0.2">
      <c r="A77" s="106"/>
      <c r="B77" s="106"/>
    </row>
    <row r="78" spans="1:2" x14ac:dyDescent="0.2">
      <c r="A78" s="106"/>
      <c r="B78" s="106"/>
    </row>
    <row r="79" spans="1:2" x14ac:dyDescent="0.2">
      <c r="A79" s="106"/>
      <c r="B79" s="106"/>
    </row>
    <row r="80" spans="1:2" x14ac:dyDescent="0.2">
      <c r="A80" s="106"/>
      <c r="B80" s="106"/>
    </row>
    <row r="81" spans="1:2" x14ac:dyDescent="0.2">
      <c r="A81" s="106"/>
      <c r="B81" s="106"/>
    </row>
    <row r="82" spans="1:2" x14ac:dyDescent="0.2">
      <c r="A82" s="106"/>
      <c r="B82" s="106"/>
    </row>
    <row r="83" spans="1:2" x14ac:dyDescent="0.2">
      <c r="A83" s="106"/>
      <c r="B83" s="106"/>
    </row>
    <row r="84" spans="1:2" x14ac:dyDescent="0.2">
      <c r="A84" s="106"/>
      <c r="B84" s="106"/>
    </row>
    <row r="85" spans="1:2" x14ac:dyDescent="0.2">
      <c r="A85" s="106"/>
      <c r="B85" s="106"/>
    </row>
    <row r="86" spans="1:2" x14ac:dyDescent="0.2">
      <c r="A86" s="106"/>
      <c r="B86" s="106"/>
    </row>
  </sheetData>
  <sheetProtection password="CC76" sheet="1"/>
  <mergeCells count="54">
    <mergeCell ref="U2:X2"/>
    <mergeCell ref="D40:S40"/>
    <mergeCell ref="D38:G38"/>
    <mergeCell ref="D35:G35"/>
    <mergeCell ref="D37:G37"/>
    <mergeCell ref="H36:S36"/>
    <mergeCell ref="H35:S35"/>
    <mergeCell ref="H38:S38"/>
    <mergeCell ref="D36:G36"/>
    <mergeCell ref="D29:S29"/>
    <mergeCell ref="H37:S37"/>
    <mergeCell ref="B25:K25"/>
    <mergeCell ref="B29:C29"/>
    <mergeCell ref="G33:S33"/>
    <mergeCell ref="L27:Q27"/>
    <mergeCell ref="L25:R25"/>
    <mergeCell ref="D23:S23"/>
    <mergeCell ref="B26:G26"/>
    <mergeCell ref="D22:E22"/>
    <mergeCell ref="F22:S22"/>
    <mergeCell ref="B22:C22"/>
    <mergeCell ref="B23:C23"/>
    <mergeCell ref="O26:S26"/>
    <mergeCell ref="B24:K24"/>
    <mergeCell ref="H26:K26"/>
    <mergeCell ref="B35:C39"/>
    <mergeCell ref="D39:G39"/>
    <mergeCell ref="H39:S39"/>
    <mergeCell ref="L28:Q28"/>
    <mergeCell ref="L24:R24"/>
    <mergeCell ref="B27:K27"/>
    <mergeCell ref="H31:S31"/>
    <mergeCell ref="B30:C33"/>
    <mergeCell ref="B28:K28"/>
    <mergeCell ref="D21:S21"/>
    <mergeCell ref="D20:S20"/>
    <mergeCell ref="J12:T12"/>
    <mergeCell ref="J10:T10"/>
    <mergeCell ref="B21:C21"/>
    <mergeCell ref="B18:C18"/>
    <mergeCell ref="B17:S17"/>
    <mergeCell ref="U4:X4"/>
    <mergeCell ref="B20:C20"/>
    <mergeCell ref="D19:S19"/>
    <mergeCell ref="B19:C19"/>
    <mergeCell ref="J11:T11"/>
    <mergeCell ref="J7:T7"/>
    <mergeCell ref="D18:S18"/>
    <mergeCell ref="J8:T8"/>
    <mergeCell ref="B5:C5"/>
    <mergeCell ref="B16:S16"/>
    <mergeCell ref="R4:T4"/>
    <mergeCell ref="J13:T13"/>
    <mergeCell ref="L6:M6"/>
  </mergeCells>
  <phoneticPr fontId="2"/>
  <dataValidations count="4">
    <dataValidation type="textLength" allowBlank="1" showInputMessage="1" showErrorMessage="1" sqref="J6" xr:uid="{00000000-0002-0000-0000-000000000000}">
      <formula1>0</formula1>
      <formula2>9999</formula2>
    </dataValidation>
    <dataValidation type="list" allowBlank="1" showInputMessage="1" showErrorMessage="1" sqref="E31 E33" xr:uid="{00000000-0002-0000-0000-000001000000}">
      <formula1>"　,○"</formula1>
    </dataValidation>
    <dataValidation type="list" errorStyle="information" showInputMessage="1" errorTitle="あああ" error="あああ" sqref="H26:K26" xr:uid="{00000000-0002-0000-0000-000002000000}">
      <formula1>業種名</formula1>
    </dataValidation>
    <dataValidation type="whole" allowBlank="1" showInputMessage="1" sqref="F22:S22" xr:uid="{00000000-0002-0000-0000-000003000000}">
      <formula1>1000000</formula1>
      <formula2>9999999</formula2>
    </dataValidation>
  </dataValidations>
  <pageMargins left="0.39370078740157483" right="0.27559055118110237" top="0.59055118110236227" bottom="0.39370078740157483" header="0.43307086614173229" footer="0.35433070866141736"/>
  <pageSetup paperSize="9" scale="80"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05"/>
  <sheetViews>
    <sheetView workbookViewId="0">
      <selection activeCell="D14" sqref="D14"/>
    </sheetView>
  </sheetViews>
  <sheetFormatPr defaultRowHeight="13" x14ac:dyDescent="0.2"/>
  <cols>
    <col min="2" max="2" width="17.26953125" bestFit="1" customWidth="1"/>
    <col min="5" max="5" width="32.36328125" bestFit="1" customWidth="1"/>
    <col min="6" max="6" width="21.36328125" bestFit="1" customWidth="1"/>
    <col min="7" max="7" width="23.453125" bestFit="1" customWidth="1"/>
  </cols>
  <sheetData>
    <row r="1" spans="1:7" x14ac:dyDescent="0.2">
      <c r="A1" t="s">
        <v>398</v>
      </c>
      <c r="E1" t="s">
        <v>103</v>
      </c>
    </row>
    <row r="2" spans="1:7" x14ac:dyDescent="0.2">
      <c r="A2" s="202"/>
      <c r="B2" s="202" t="s">
        <v>398</v>
      </c>
      <c r="E2" s="202" t="s">
        <v>301</v>
      </c>
      <c r="F2" s="202" t="s">
        <v>86</v>
      </c>
      <c r="G2" s="202" t="s">
        <v>87</v>
      </c>
    </row>
    <row r="3" spans="1:7" x14ac:dyDescent="0.2">
      <c r="A3" s="304"/>
      <c r="B3" s="304"/>
      <c r="C3" s="304"/>
      <c r="D3" s="304"/>
      <c r="E3" s="304"/>
      <c r="F3" s="304"/>
      <c r="G3" s="304"/>
    </row>
    <row r="4" spans="1:7" x14ac:dyDescent="0.2">
      <c r="A4" s="1"/>
      <c r="B4" s="1" t="s">
        <v>807</v>
      </c>
      <c r="E4" t="s">
        <v>305</v>
      </c>
      <c r="F4" t="s">
        <v>88</v>
      </c>
      <c r="G4" t="s">
        <v>89</v>
      </c>
    </row>
    <row r="5" spans="1:7" x14ac:dyDescent="0.2">
      <c r="A5" s="1" t="s">
        <v>808</v>
      </c>
      <c r="B5" s="203" t="s">
        <v>437</v>
      </c>
      <c r="E5" t="s">
        <v>306</v>
      </c>
      <c r="F5" t="s">
        <v>88</v>
      </c>
      <c r="G5" t="s">
        <v>89</v>
      </c>
    </row>
    <row r="6" spans="1:7" x14ac:dyDescent="0.2">
      <c r="A6" s="1"/>
      <c r="B6" s="203" t="s">
        <v>438</v>
      </c>
      <c r="E6" t="s">
        <v>302</v>
      </c>
      <c r="F6" t="s">
        <v>88</v>
      </c>
      <c r="G6" t="s">
        <v>89</v>
      </c>
    </row>
    <row r="7" spans="1:7" x14ac:dyDescent="0.2">
      <c r="A7" s="1"/>
      <c r="B7" s="203" t="s">
        <v>809</v>
      </c>
      <c r="E7" t="s">
        <v>304</v>
      </c>
      <c r="F7" t="s">
        <v>88</v>
      </c>
      <c r="G7" t="s">
        <v>89</v>
      </c>
    </row>
    <row r="8" spans="1:7" x14ac:dyDescent="0.2">
      <c r="A8" s="1"/>
      <c r="B8" s="203" t="s">
        <v>440</v>
      </c>
      <c r="E8" t="s">
        <v>303</v>
      </c>
      <c r="F8" t="s">
        <v>88</v>
      </c>
      <c r="G8" t="s">
        <v>89</v>
      </c>
    </row>
    <row r="9" spans="1:7" x14ac:dyDescent="0.2">
      <c r="A9" s="1"/>
      <c r="B9" s="203" t="s">
        <v>441</v>
      </c>
      <c r="E9" t="s">
        <v>61</v>
      </c>
      <c r="F9" t="s">
        <v>88</v>
      </c>
      <c r="G9" t="s">
        <v>89</v>
      </c>
    </row>
    <row r="10" spans="1:7" x14ac:dyDescent="0.2">
      <c r="A10" s="1"/>
      <c r="B10" s="203" t="s">
        <v>810</v>
      </c>
      <c r="E10" t="s">
        <v>309</v>
      </c>
      <c r="F10" t="s">
        <v>88</v>
      </c>
      <c r="G10" t="s">
        <v>89</v>
      </c>
    </row>
    <row r="11" spans="1:7" x14ac:dyDescent="0.2">
      <c r="A11" s="1"/>
      <c r="B11" s="203" t="s">
        <v>442</v>
      </c>
      <c r="E11" t="s">
        <v>307</v>
      </c>
      <c r="F11" t="s">
        <v>88</v>
      </c>
      <c r="G11" t="s">
        <v>89</v>
      </c>
    </row>
    <row r="12" spans="1:7" x14ac:dyDescent="0.2">
      <c r="A12" s="1"/>
      <c r="B12" s="203" t="s">
        <v>443</v>
      </c>
      <c r="E12" t="s">
        <v>308</v>
      </c>
      <c r="F12" t="s">
        <v>88</v>
      </c>
      <c r="G12" t="s">
        <v>89</v>
      </c>
    </row>
    <row r="13" spans="1:7" x14ac:dyDescent="0.2">
      <c r="A13" s="1"/>
      <c r="B13" s="203" t="s">
        <v>811</v>
      </c>
      <c r="E13" t="s">
        <v>310</v>
      </c>
      <c r="F13" t="s">
        <v>88</v>
      </c>
      <c r="G13" t="s">
        <v>89</v>
      </c>
    </row>
    <row r="14" spans="1:7" x14ac:dyDescent="0.2">
      <c r="A14" s="1"/>
      <c r="B14" s="203" t="s">
        <v>812</v>
      </c>
      <c r="E14" t="s">
        <v>311</v>
      </c>
      <c r="F14" t="s">
        <v>88</v>
      </c>
      <c r="G14" t="s">
        <v>89</v>
      </c>
    </row>
    <row r="15" spans="1:7" x14ac:dyDescent="0.2">
      <c r="A15" s="1"/>
      <c r="B15" s="203" t="s">
        <v>813</v>
      </c>
      <c r="E15" t="s">
        <v>312</v>
      </c>
      <c r="F15" t="s">
        <v>88</v>
      </c>
      <c r="G15" t="s">
        <v>89</v>
      </c>
    </row>
    <row r="16" spans="1:7" x14ac:dyDescent="0.2">
      <c r="A16" s="1"/>
      <c r="B16" s="303" t="s">
        <v>814</v>
      </c>
      <c r="E16" t="s">
        <v>62</v>
      </c>
      <c r="F16" t="s">
        <v>90</v>
      </c>
      <c r="G16" t="s">
        <v>91</v>
      </c>
    </row>
    <row r="17" spans="1:7" x14ac:dyDescent="0.2">
      <c r="B17" s="203" t="s">
        <v>815</v>
      </c>
      <c r="E17" t="s">
        <v>63</v>
      </c>
      <c r="F17" t="s">
        <v>90</v>
      </c>
      <c r="G17" t="s">
        <v>91</v>
      </c>
    </row>
    <row r="18" spans="1:7" x14ac:dyDescent="0.2">
      <c r="A18" s="1"/>
      <c r="B18" s="203" t="s">
        <v>444</v>
      </c>
      <c r="E18" t="s">
        <v>64</v>
      </c>
      <c r="F18" t="s">
        <v>90</v>
      </c>
      <c r="G18" t="s">
        <v>91</v>
      </c>
    </row>
    <row r="19" spans="1:7" x14ac:dyDescent="0.2">
      <c r="A19" s="1"/>
      <c r="B19" s="302" t="s">
        <v>1192</v>
      </c>
      <c r="E19" t="s">
        <v>65</v>
      </c>
      <c r="F19" t="s">
        <v>90</v>
      </c>
      <c r="G19" t="s">
        <v>91</v>
      </c>
    </row>
    <row r="20" spans="1:7" x14ac:dyDescent="0.2">
      <c r="A20" s="1"/>
      <c r="B20" s="203" t="s">
        <v>445</v>
      </c>
      <c r="E20" t="s">
        <v>66</v>
      </c>
      <c r="F20" t="s">
        <v>90</v>
      </c>
      <c r="G20" t="s">
        <v>91</v>
      </c>
    </row>
    <row r="21" spans="1:7" x14ac:dyDescent="0.2">
      <c r="A21" s="1" t="s">
        <v>808</v>
      </c>
      <c r="B21" s="203" t="s">
        <v>816</v>
      </c>
      <c r="E21" t="s">
        <v>67</v>
      </c>
      <c r="F21" t="s">
        <v>90</v>
      </c>
      <c r="G21" t="s">
        <v>91</v>
      </c>
    </row>
    <row r="22" spans="1:7" x14ac:dyDescent="0.2">
      <c r="A22" s="1"/>
      <c r="B22" s="203" t="s">
        <v>446</v>
      </c>
      <c r="E22" t="s">
        <v>68</v>
      </c>
      <c r="F22" t="s">
        <v>90</v>
      </c>
      <c r="G22" t="s">
        <v>91</v>
      </c>
    </row>
    <row r="23" spans="1:7" x14ac:dyDescent="0.2">
      <c r="A23" s="1"/>
      <c r="B23" s="203" t="s">
        <v>447</v>
      </c>
      <c r="E23" t="s">
        <v>69</v>
      </c>
      <c r="F23" t="s">
        <v>90</v>
      </c>
      <c r="G23" t="s">
        <v>91</v>
      </c>
    </row>
    <row r="24" spans="1:7" x14ac:dyDescent="0.2">
      <c r="A24" s="1"/>
      <c r="B24" s="203" t="s">
        <v>448</v>
      </c>
      <c r="E24" t="s">
        <v>70</v>
      </c>
      <c r="F24" t="s">
        <v>90</v>
      </c>
      <c r="G24" t="s">
        <v>91</v>
      </c>
    </row>
    <row r="25" spans="1:7" x14ac:dyDescent="0.2">
      <c r="A25" s="1"/>
      <c r="B25" s="203" t="s">
        <v>449</v>
      </c>
      <c r="E25" t="s">
        <v>71</v>
      </c>
      <c r="F25" t="s">
        <v>90</v>
      </c>
      <c r="G25" t="s">
        <v>91</v>
      </c>
    </row>
    <row r="26" spans="1:7" x14ac:dyDescent="0.2">
      <c r="A26" s="1"/>
      <c r="B26" s="203" t="s">
        <v>450</v>
      </c>
      <c r="E26" t="s">
        <v>72</v>
      </c>
      <c r="F26" t="s">
        <v>90</v>
      </c>
      <c r="G26" t="s">
        <v>91</v>
      </c>
    </row>
    <row r="27" spans="1:7" x14ac:dyDescent="0.2">
      <c r="A27" s="1"/>
      <c r="B27" s="203" t="s">
        <v>817</v>
      </c>
      <c r="E27" t="s">
        <v>73</v>
      </c>
      <c r="F27" t="s">
        <v>90</v>
      </c>
      <c r="G27" t="s">
        <v>91</v>
      </c>
    </row>
    <row r="28" spans="1:7" x14ac:dyDescent="0.2">
      <c r="A28" s="1"/>
      <c r="B28" s="203" t="s">
        <v>818</v>
      </c>
      <c r="E28" t="s">
        <v>1200</v>
      </c>
      <c r="F28" t="s">
        <v>92</v>
      </c>
      <c r="G28" t="s">
        <v>91</v>
      </c>
    </row>
    <row r="29" spans="1:7" x14ac:dyDescent="0.2">
      <c r="A29" s="1"/>
      <c r="B29" s="203" t="s">
        <v>819</v>
      </c>
      <c r="E29" t="s">
        <v>1201</v>
      </c>
      <c r="F29" t="s">
        <v>92</v>
      </c>
      <c r="G29" t="s">
        <v>91</v>
      </c>
    </row>
    <row r="30" spans="1:7" x14ac:dyDescent="0.2">
      <c r="A30" s="1"/>
      <c r="B30" s="203" t="s">
        <v>820</v>
      </c>
      <c r="E30" t="s">
        <v>1202</v>
      </c>
      <c r="F30" t="s">
        <v>92</v>
      </c>
      <c r="G30" t="s">
        <v>91</v>
      </c>
    </row>
    <row r="31" spans="1:7" x14ac:dyDescent="0.2">
      <c r="A31" s="1" t="s">
        <v>808</v>
      </c>
      <c r="B31" s="203" t="s">
        <v>821</v>
      </c>
      <c r="E31" t="s">
        <v>74</v>
      </c>
      <c r="F31" t="s">
        <v>93</v>
      </c>
      <c r="G31" t="s">
        <v>91</v>
      </c>
    </row>
    <row r="32" spans="1:7" x14ac:dyDescent="0.2">
      <c r="A32" s="1" t="s">
        <v>808</v>
      </c>
      <c r="B32" s="203" t="s">
        <v>822</v>
      </c>
      <c r="E32" t="s">
        <v>75</v>
      </c>
      <c r="F32" t="s">
        <v>93</v>
      </c>
      <c r="G32" t="s">
        <v>94</v>
      </c>
    </row>
    <row r="33" spans="1:7" x14ac:dyDescent="0.2">
      <c r="A33" s="1" t="s">
        <v>808</v>
      </c>
      <c r="B33" s="203" t="s">
        <v>823</v>
      </c>
      <c r="E33" t="s">
        <v>76</v>
      </c>
      <c r="F33" t="s">
        <v>95</v>
      </c>
      <c r="G33" t="s">
        <v>91</v>
      </c>
    </row>
    <row r="34" spans="1:7" x14ac:dyDescent="0.2">
      <c r="A34" s="1" t="s">
        <v>808</v>
      </c>
      <c r="B34" s="203" t="s">
        <v>824</v>
      </c>
      <c r="E34" t="s">
        <v>77</v>
      </c>
      <c r="F34" t="s">
        <v>96</v>
      </c>
      <c r="G34" t="s">
        <v>91</v>
      </c>
    </row>
    <row r="35" spans="1:7" x14ac:dyDescent="0.2">
      <c r="A35" s="1" t="s">
        <v>808</v>
      </c>
      <c r="B35" s="1" t="s">
        <v>825</v>
      </c>
      <c r="E35" t="s">
        <v>78</v>
      </c>
      <c r="F35" t="s">
        <v>97</v>
      </c>
      <c r="G35" t="s">
        <v>91</v>
      </c>
    </row>
    <row r="36" spans="1:7" x14ac:dyDescent="0.2">
      <c r="A36" s="1" t="s">
        <v>808</v>
      </c>
      <c r="B36" s="1" t="s">
        <v>826</v>
      </c>
      <c r="E36" t="s">
        <v>79</v>
      </c>
      <c r="F36" t="s">
        <v>97</v>
      </c>
      <c r="G36" t="s">
        <v>91</v>
      </c>
    </row>
    <row r="37" spans="1:7" x14ac:dyDescent="0.2">
      <c r="A37" s="1" t="s">
        <v>808</v>
      </c>
      <c r="B37" s="1" t="s">
        <v>827</v>
      </c>
      <c r="E37" t="s">
        <v>80</v>
      </c>
      <c r="F37" t="s">
        <v>98</v>
      </c>
      <c r="G37" t="s">
        <v>91</v>
      </c>
    </row>
    <row r="38" spans="1:7" x14ac:dyDescent="0.2">
      <c r="A38" s="1"/>
      <c r="B38" s="1" t="s">
        <v>828</v>
      </c>
      <c r="E38" t="s">
        <v>81</v>
      </c>
      <c r="F38" t="s">
        <v>99</v>
      </c>
      <c r="G38" t="s">
        <v>94</v>
      </c>
    </row>
    <row r="39" spans="1:7" x14ac:dyDescent="0.2">
      <c r="A39" s="1" t="s">
        <v>808</v>
      </c>
      <c r="B39" s="1" t="s">
        <v>829</v>
      </c>
      <c r="E39" t="s">
        <v>82</v>
      </c>
      <c r="F39" t="s">
        <v>100</v>
      </c>
      <c r="G39" t="s">
        <v>91</v>
      </c>
    </row>
    <row r="40" spans="1:7" x14ac:dyDescent="0.2">
      <c r="A40" s="1" t="s">
        <v>808</v>
      </c>
      <c r="B40" s="1" t="s">
        <v>830</v>
      </c>
      <c r="E40" t="s">
        <v>83</v>
      </c>
      <c r="F40" t="s">
        <v>101</v>
      </c>
      <c r="G40" t="s">
        <v>91</v>
      </c>
    </row>
    <row r="41" spans="1:7" x14ac:dyDescent="0.2">
      <c r="A41" s="1"/>
      <c r="B41" s="11" t="s">
        <v>1193</v>
      </c>
      <c r="E41" t="s">
        <v>84</v>
      </c>
      <c r="F41" t="s">
        <v>102</v>
      </c>
      <c r="G41" t="s">
        <v>89</v>
      </c>
    </row>
    <row r="42" spans="1:7" x14ac:dyDescent="0.2">
      <c r="A42" s="1"/>
      <c r="B42" s="1" t="s">
        <v>831</v>
      </c>
      <c r="E42" t="s">
        <v>85</v>
      </c>
      <c r="F42" t="s">
        <v>88</v>
      </c>
      <c r="G42" t="s">
        <v>89</v>
      </c>
    </row>
    <row r="43" spans="1:7" x14ac:dyDescent="0.2">
      <c r="A43" s="1" t="s">
        <v>808</v>
      </c>
      <c r="B43" s="1" t="s">
        <v>832</v>
      </c>
    </row>
    <row r="44" spans="1:7" x14ac:dyDescent="0.2">
      <c r="A44" s="1" t="s">
        <v>808</v>
      </c>
      <c r="B44" s="1" t="s">
        <v>833</v>
      </c>
    </row>
    <row r="45" spans="1:7" x14ac:dyDescent="0.2">
      <c r="A45" s="1"/>
      <c r="B45" s="1" t="s">
        <v>834</v>
      </c>
    </row>
    <row r="46" spans="1:7" x14ac:dyDescent="0.2">
      <c r="A46" s="1" t="s">
        <v>808</v>
      </c>
      <c r="B46" s="1" t="s">
        <v>835</v>
      </c>
    </row>
    <row r="47" spans="1:7" x14ac:dyDescent="0.2">
      <c r="A47" s="1"/>
      <c r="B47" s="1" t="s">
        <v>836</v>
      </c>
    </row>
    <row r="48" spans="1:7" x14ac:dyDescent="0.2">
      <c r="A48" s="1"/>
      <c r="B48" s="1" t="s">
        <v>837</v>
      </c>
    </row>
    <row r="49" spans="1:2" x14ac:dyDescent="0.2">
      <c r="A49" s="1"/>
      <c r="B49" s="1" t="s">
        <v>838</v>
      </c>
    </row>
    <row r="50" spans="1:2" x14ac:dyDescent="0.2">
      <c r="A50" s="1" t="s">
        <v>808</v>
      </c>
      <c r="B50" s="1" t="s">
        <v>839</v>
      </c>
    </row>
    <row r="51" spans="1:2" x14ac:dyDescent="0.2">
      <c r="A51" s="1" t="s">
        <v>808</v>
      </c>
      <c r="B51" s="1" t="s">
        <v>840</v>
      </c>
    </row>
    <row r="52" spans="1:2" x14ac:dyDescent="0.2">
      <c r="A52" s="1" t="s">
        <v>808</v>
      </c>
      <c r="B52" s="1" t="s">
        <v>841</v>
      </c>
    </row>
    <row r="53" spans="1:2" x14ac:dyDescent="0.2">
      <c r="A53" s="1" t="s">
        <v>808</v>
      </c>
      <c r="B53" s="1" t="s">
        <v>842</v>
      </c>
    </row>
    <row r="54" spans="1:2" x14ac:dyDescent="0.2">
      <c r="A54" s="1" t="s">
        <v>808</v>
      </c>
      <c r="B54" s="1" t="s">
        <v>843</v>
      </c>
    </row>
    <row r="55" spans="1:2" x14ac:dyDescent="0.2">
      <c r="A55" s="1" t="s">
        <v>808</v>
      </c>
      <c r="B55" s="1" t="s">
        <v>844</v>
      </c>
    </row>
    <row r="56" spans="1:2" x14ac:dyDescent="0.2">
      <c r="A56" s="1" t="s">
        <v>808</v>
      </c>
      <c r="B56" s="1" t="s">
        <v>845</v>
      </c>
    </row>
    <row r="57" spans="1:2" x14ac:dyDescent="0.2">
      <c r="A57" s="1"/>
      <c r="B57" s="1" t="s">
        <v>846</v>
      </c>
    </row>
    <row r="58" spans="1:2" x14ac:dyDescent="0.2">
      <c r="A58" s="1"/>
      <c r="B58" s="11" t="s">
        <v>1194</v>
      </c>
    </row>
    <row r="59" spans="1:2" x14ac:dyDescent="0.2">
      <c r="A59" s="1"/>
      <c r="B59" s="11" t="s">
        <v>1195</v>
      </c>
    </row>
    <row r="60" spans="1:2" x14ac:dyDescent="0.2">
      <c r="A60" s="1"/>
      <c r="B60" s="11" t="s">
        <v>1196</v>
      </c>
    </row>
    <row r="61" spans="1:2" x14ac:dyDescent="0.2">
      <c r="A61" s="1"/>
      <c r="B61" s="1" t="s">
        <v>847</v>
      </c>
    </row>
    <row r="62" spans="1:2" x14ac:dyDescent="0.2">
      <c r="A62" s="1"/>
      <c r="B62" s="1" t="s">
        <v>848</v>
      </c>
    </row>
    <row r="63" spans="1:2" x14ac:dyDescent="0.2">
      <c r="A63" s="1"/>
      <c r="B63" s="1" t="s">
        <v>849</v>
      </c>
    </row>
    <row r="64" spans="1:2" x14ac:dyDescent="0.2">
      <c r="A64" s="1"/>
      <c r="B64" s="1" t="s">
        <v>850</v>
      </c>
    </row>
    <row r="65" spans="1:2" x14ac:dyDescent="0.2">
      <c r="A65" s="1"/>
      <c r="B65" s="1" t="s">
        <v>851</v>
      </c>
    </row>
    <row r="66" spans="1:2" x14ac:dyDescent="0.2">
      <c r="A66" s="1"/>
      <c r="B66" s="1" t="s">
        <v>852</v>
      </c>
    </row>
    <row r="67" spans="1:2" x14ac:dyDescent="0.2">
      <c r="A67" s="1"/>
      <c r="B67" s="1" t="s">
        <v>853</v>
      </c>
    </row>
    <row r="68" spans="1:2" x14ac:dyDescent="0.2">
      <c r="A68" s="1"/>
      <c r="B68" s="1" t="s">
        <v>854</v>
      </c>
    </row>
    <row r="69" spans="1:2" x14ac:dyDescent="0.2">
      <c r="A69" s="1"/>
      <c r="B69" s="1" t="s">
        <v>855</v>
      </c>
    </row>
    <row r="70" spans="1:2" x14ac:dyDescent="0.2">
      <c r="A70" s="1"/>
      <c r="B70" s="1" t="s">
        <v>856</v>
      </c>
    </row>
    <row r="71" spans="1:2" x14ac:dyDescent="0.2">
      <c r="A71" s="1"/>
      <c r="B71" s="1" t="s">
        <v>857</v>
      </c>
    </row>
    <row r="72" spans="1:2" x14ac:dyDescent="0.2">
      <c r="A72" s="1"/>
      <c r="B72" s="1" t="s">
        <v>858</v>
      </c>
    </row>
    <row r="73" spans="1:2" x14ac:dyDescent="0.2">
      <c r="A73" s="1"/>
      <c r="B73" s="1" t="s">
        <v>859</v>
      </c>
    </row>
    <row r="74" spans="1:2" x14ac:dyDescent="0.2">
      <c r="A74" s="1"/>
      <c r="B74" s="1" t="s">
        <v>860</v>
      </c>
    </row>
    <row r="75" spans="1:2" x14ac:dyDescent="0.2">
      <c r="A75" s="1"/>
      <c r="B75" s="1" t="s">
        <v>861</v>
      </c>
    </row>
    <row r="76" spans="1:2" x14ac:dyDescent="0.2">
      <c r="A76" s="1"/>
      <c r="B76" s="1" t="s">
        <v>862</v>
      </c>
    </row>
    <row r="77" spans="1:2" x14ac:dyDescent="0.2">
      <c r="A77" s="1"/>
      <c r="B77" s="1" t="s">
        <v>863</v>
      </c>
    </row>
    <row r="78" spans="1:2" x14ac:dyDescent="0.2">
      <c r="A78" s="1"/>
      <c r="B78" s="1" t="s">
        <v>864</v>
      </c>
    </row>
    <row r="79" spans="1:2" x14ac:dyDescent="0.2">
      <c r="A79" s="1"/>
      <c r="B79" s="1" t="s">
        <v>865</v>
      </c>
    </row>
    <row r="80" spans="1:2" x14ac:dyDescent="0.2">
      <c r="A80" s="1"/>
      <c r="B80" s="1" t="s">
        <v>866</v>
      </c>
    </row>
    <row r="81" spans="1:2" x14ac:dyDescent="0.2">
      <c r="A81" s="1"/>
      <c r="B81" s="1" t="s">
        <v>867</v>
      </c>
    </row>
    <row r="82" spans="1:2" x14ac:dyDescent="0.2">
      <c r="A82" s="1"/>
      <c r="B82" s="1" t="s">
        <v>868</v>
      </c>
    </row>
    <row r="83" spans="1:2" x14ac:dyDescent="0.2">
      <c r="A83" s="1"/>
      <c r="B83" s="1" t="s">
        <v>869</v>
      </c>
    </row>
    <row r="84" spans="1:2" x14ac:dyDescent="0.2">
      <c r="A84" s="1"/>
      <c r="B84" s="1" t="s">
        <v>870</v>
      </c>
    </row>
    <row r="85" spans="1:2" x14ac:dyDescent="0.2">
      <c r="A85" s="1"/>
      <c r="B85" s="1" t="s">
        <v>871</v>
      </c>
    </row>
    <row r="86" spans="1:2" x14ac:dyDescent="0.2">
      <c r="A86" s="1"/>
      <c r="B86" s="1" t="s">
        <v>872</v>
      </c>
    </row>
    <row r="87" spans="1:2" x14ac:dyDescent="0.2">
      <c r="A87" s="1"/>
      <c r="B87" s="1" t="s">
        <v>873</v>
      </c>
    </row>
    <row r="88" spans="1:2" x14ac:dyDescent="0.2">
      <c r="A88" s="1"/>
      <c r="B88" s="1" t="s">
        <v>874</v>
      </c>
    </row>
    <row r="89" spans="1:2" x14ac:dyDescent="0.2">
      <c r="A89" s="1"/>
      <c r="B89" s="1" t="s">
        <v>875</v>
      </c>
    </row>
    <row r="90" spans="1:2" x14ac:dyDescent="0.2">
      <c r="A90" s="1"/>
      <c r="B90" s="1" t="s">
        <v>876</v>
      </c>
    </row>
    <row r="91" spans="1:2" x14ac:dyDescent="0.2">
      <c r="A91" s="1"/>
      <c r="B91" s="1" t="s">
        <v>877</v>
      </c>
    </row>
    <row r="92" spans="1:2" x14ac:dyDescent="0.2">
      <c r="A92" s="1"/>
      <c r="B92" s="1" t="s">
        <v>878</v>
      </c>
    </row>
    <row r="93" spans="1:2" x14ac:dyDescent="0.2">
      <c r="A93" s="1"/>
      <c r="B93" s="1" t="s">
        <v>879</v>
      </c>
    </row>
    <row r="94" spans="1:2" x14ac:dyDescent="0.2">
      <c r="A94" s="1"/>
      <c r="B94" s="1" t="s">
        <v>880</v>
      </c>
    </row>
    <row r="95" spans="1:2" x14ac:dyDescent="0.2">
      <c r="A95" s="1"/>
      <c r="B95" s="1" t="s">
        <v>881</v>
      </c>
    </row>
    <row r="96" spans="1:2" x14ac:dyDescent="0.2">
      <c r="A96" s="1"/>
      <c r="B96" s="1" t="s">
        <v>882</v>
      </c>
    </row>
    <row r="97" spans="1:2" x14ac:dyDescent="0.2">
      <c r="A97" s="1"/>
      <c r="B97" s="1" t="s">
        <v>883</v>
      </c>
    </row>
    <row r="98" spans="1:2" x14ac:dyDescent="0.2">
      <c r="A98" s="1"/>
      <c r="B98" s="1" t="s">
        <v>884</v>
      </c>
    </row>
    <row r="99" spans="1:2" x14ac:dyDescent="0.2">
      <c r="A99" s="1"/>
      <c r="B99" s="1" t="s">
        <v>885</v>
      </c>
    </row>
    <row r="100" spans="1:2" x14ac:dyDescent="0.2">
      <c r="A100" s="1"/>
      <c r="B100" s="1" t="s">
        <v>886</v>
      </c>
    </row>
    <row r="101" spans="1:2" x14ac:dyDescent="0.2">
      <c r="A101" s="1"/>
      <c r="B101" s="1" t="s">
        <v>887</v>
      </c>
    </row>
    <row r="102" spans="1:2" x14ac:dyDescent="0.2">
      <c r="A102" s="1"/>
      <c r="B102" s="1" t="s">
        <v>888</v>
      </c>
    </row>
    <row r="103" spans="1:2" x14ac:dyDescent="0.2">
      <c r="A103" s="1"/>
      <c r="B103" s="1" t="s">
        <v>889</v>
      </c>
    </row>
    <row r="104" spans="1:2" x14ac:dyDescent="0.2">
      <c r="A104" s="1"/>
      <c r="B104" s="1" t="s">
        <v>890</v>
      </c>
    </row>
    <row r="105" spans="1:2" x14ac:dyDescent="0.2">
      <c r="A105" s="1"/>
    </row>
  </sheetData>
  <phoneticPr fontId="2"/>
  <dataValidations count="1">
    <dataValidation type="list" allowBlank="1" showInputMessage="1" showErrorMessage="1" sqref="E4:E27 E31:E42" xr:uid="{00000000-0002-0000-0900-000000000000}">
      <formula1>下水名</formula1>
    </dataValidation>
  </dataValidations>
  <pageMargins left="0.75" right="0.75" top="1" bottom="1" header="0.51200000000000001" footer="0.5120000000000000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71"/>
  <sheetViews>
    <sheetView topLeftCell="A41" workbookViewId="0">
      <selection activeCell="C29" sqref="C29"/>
    </sheetView>
  </sheetViews>
  <sheetFormatPr defaultColWidth="9" defaultRowHeight="13" x14ac:dyDescent="0.2"/>
  <cols>
    <col min="1" max="1" width="8" style="55" bestFit="1" customWidth="1"/>
    <col min="2" max="2" width="55.08984375" style="55" customWidth="1"/>
    <col min="3" max="3" width="14.90625" style="55" bestFit="1" customWidth="1"/>
    <col min="4" max="4" width="28" style="55" customWidth="1"/>
    <col min="5" max="16384" width="9" style="55"/>
  </cols>
  <sheetData>
    <row r="1" spans="1:4" x14ac:dyDescent="0.2">
      <c r="A1" s="81" t="s">
        <v>891</v>
      </c>
      <c r="B1" s="82" t="s">
        <v>892</v>
      </c>
      <c r="C1" s="83" t="s">
        <v>347</v>
      </c>
      <c r="D1" s="84"/>
    </row>
    <row r="2" spans="1:4" x14ac:dyDescent="0.2">
      <c r="A2" s="85" t="s">
        <v>893</v>
      </c>
      <c r="B2" s="86" t="s">
        <v>894</v>
      </c>
      <c r="C2" s="87" t="s">
        <v>266</v>
      </c>
      <c r="D2" s="84"/>
    </row>
    <row r="3" spans="1:4" x14ac:dyDescent="0.2">
      <c r="A3" s="85" t="s">
        <v>895</v>
      </c>
      <c r="B3" s="86" t="s">
        <v>896</v>
      </c>
      <c r="C3" s="87" t="s">
        <v>267</v>
      </c>
      <c r="D3"/>
    </row>
    <row r="4" spans="1:4" x14ac:dyDescent="0.2">
      <c r="A4" s="673"/>
      <c r="B4" s="89" t="s">
        <v>897</v>
      </c>
      <c r="C4" s="87" t="s">
        <v>268</v>
      </c>
      <c r="D4" s="88"/>
    </row>
    <row r="5" spans="1:4" x14ac:dyDescent="0.2">
      <c r="A5" s="673"/>
      <c r="B5" s="89" t="s">
        <v>898</v>
      </c>
      <c r="C5" s="87" t="s">
        <v>269</v>
      </c>
      <c r="D5"/>
    </row>
    <row r="6" spans="1:4" x14ac:dyDescent="0.2">
      <c r="A6" s="673"/>
      <c r="B6" s="90" t="s">
        <v>899</v>
      </c>
      <c r="C6" s="87" t="s">
        <v>270</v>
      </c>
      <c r="D6"/>
    </row>
    <row r="7" spans="1:4" x14ac:dyDescent="0.2">
      <c r="A7" s="673"/>
      <c r="B7" s="90" t="s">
        <v>900</v>
      </c>
      <c r="C7" s="87" t="s">
        <v>271</v>
      </c>
      <c r="D7" s="88"/>
    </row>
    <row r="8" spans="1:4" x14ac:dyDescent="0.2">
      <c r="A8" s="673"/>
      <c r="B8" s="89" t="s">
        <v>901</v>
      </c>
      <c r="C8" s="87" t="s">
        <v>272</v>
      </c>
      <c r="D8" s="88"/>
    </row>
    <row r="9" spans="1:4" x14ac:dyDescent="0.2">
      <c r="A9" s="673"/>
      <c r="B9" s="89" t="s">
        <v>902</v>
      </c>
      <c r="C9" s="87" t="s">
        <v>273</v>
      </c>
      <c r="D9"/>
    </row>
    <row r="10" spans="1:4" x14ac:dyDescent="0.2">
      <c r="A10" s="673"/>
      <c r="B10" s="91" t="s">
        <v>903</v>
      </c>
      <c r="C10" s="87" t="s">
        <v>274</v>
      </c>
      <c r="D10"/>
    </row>
    <row r="11" spans="1:4" x14ac:dyDescent="0.2">
      <c r="A11" s="673"/>
      <c r="B11" s="89" t="s">
        <v>904</v>
      </c>
      <c r="C11" s="87" t="s">
        <v>275</v>
      </c>
      <c r="D11"/>
    </row>
    <row r="12" spans="1:4" x14ac:dyDescent="0.2">
      <c r="A12" s="673"/>
      <c r="B12" s="89" t="s">
        <v>905</v>
      </c>
      <c r="C12" s="87" t="s">
        <v>906</v>
      </c>
      <c r="D12"/>
    </row>
    <row r="13" spans="1:4" x14ac:dyDescent="0.2">
      <c r="A13" s="673"/>
      <c r="B13" s="89" t="s">
        <v>907</v>
      </c>
      <c r="C13" s="87" t="s">
        <v>908</v>
      </c>
      <c r="D13"/>
    </row>
    <row r="14" spans="1:4" x14ac:dyDescent="0.2">
      <c r="A14" s="673"/>
      <c r="B14" s="91" t="s">
        <v>909</v>
      </c>
      <c r="C14" s="87" t="s">
        <v>910</v>
      </c>
      <c r="D14"/>
    </row>
    <row r="15" spans="1:4" x14ac:dyDescent="0.2">
      <c r="A15" s="673"/>
      <c r="B15" s="90" t="s">
        <v>911</v>
      </c>
      <c r="C15" s="87" t="s">
        <v>276</v>
      </c>
      <c r="D15"/>
    </row>
    <row r="16" spans="1:4" x14ac:dyDescent="0.2">
      <c r="A16" s="673"/>
      <c r="B16" s="90" t="s">
        <v>912</v>
      </c>
      <c r="C16" s="87" t="s">
        <v>277</v>
      </c>
      <c r="D16" s="88"/>
    </row>
    <row r="17" spans="1:4" x14ac:dyDescent="0.2">
      <c r="A17" s="673"/>
      <c r="B17" s="90" t="s">
        <v>913</v>
      </c>
      <c r="C17" s="87" t="s">
        <v>278</v>
      </c>
      <c r="D17"/>
    </row>
    <row r="18" spans="1:4" x14ac:dyDescent="0.2">
      <c r="A18" s="673"/>
      <c r="B18" s="89" t="s">
        <v>914</v>
      </c>
      <c r="C18" s="87" t="s">
        <v>915</v>
      </c>
      <c r="D18"/>
    </row>
    <row r="19" spans="1:4" x14ac:dyDescent="0.2">
      <c r="A19" s="673"/>
      <c r="B19" s="89" t="s">
        <v>916</v>
      </c>
      <c r="C19" s="87" t="s">
        <v>917</v>
      </c>
      <c r="D19"/>
    </row>
    <row r="20" spans="1:4" x14ac:dyDescent="0.2">
      <c r="A20" s="673"/>
      <c r="B20" s="89" t="s">
        <v>918</v>
      </c>
      <c r="C20" s="87" t="s">
        <v>919</v>
      </c>
      <c r="D20"/>
    </row>
    <row r="21" spans="1:4" x14ac:dyDescent="0.2">
      <c r="A21" s="673"/>
      <c r="B21" s="89" t="s">
        <v>920</v>
      </c>
      <c r="C21" s="87" t="s">
        <v>921</v>
      </c>
      <c r="D21"/>
    </row>
    <row r="22" spans="1:4" x14ac:dyDescent="0.2">
      <c r="A22" s="673"/>
      <c r="B22" s="89" t="s">
        <v>922</v>
      </c>
      <c r="C22" s="87" t="s">
        <v>923</v>
      </c>
      <c r="D22" s="88"/>
    </row>
    <row r="23" spans="1:4" x14ac:dyDescent="0.2">
      <c r="A23" s="673"/>
      <c r="B23" s="89" t="s">
        <v>924</v>
      </c>
      <c r="C23" s="87" t="s">
        <v>925</v>
      </c>
      <c r="D23"/>
    </row>
    <row r="24" spans="1:4" x14ac:dyDescent="0.2">
      <c r="A24" s="673"/>
      <c r="B24" s="89" t="s">
        <v>926</v>
      </c>
      <c r="C24" s="87" t="s">
        <v>927</v>
      </c>
      <c r="D24"/>
    </row>
    <row r="25" spans="1:4" x14ac:dyDescent="0.2">
      <c r="A25" s="673"/>
      <c r="B25" s="89" t="s">
        <v>928</v>
      </c>
      <c r="C25" s="87" t="s">
        <v>929</v>
      </c>
      <c r="D25"/>
    </row>
    <row r="26" spans="1:4" x14ac:dyDescent="0.2">
      <c r="A26" s="673"/>
      <c r="B26" s="89" t="s">
        <v>930</v>
      </c>
      <c r="C26" s="87" t="s">
        <v>931</v>
      </c>
      <c r="D26"/>
    </row>
    <row r="27" spans="1:4" x14ac:dyDescent="0.2">
      <c r="A27" s="673"/>
      <c r="B27" s="91" t="s">
        <v>932</v>
      </c>
      <c r="C27" s="87" t="s">
        <v>933</v>
      </c>
      <c r="D27"/>
    </row>
    <row r="28" spans="1:4" x14ac:dyDescent="0.2">
      <c r="A28" s="673"/>
      <c r="B28" s="90" t="s">
        <v>934</v>
      </c>
      <c r="C28" s="87" t="s">
        <v>279</v>
      </c>
      <c r="D28"/>
    </row>
    <row r="29" spans="1:4" x14ac:dyDescent="0.2">
      <c r="A29" s="673"/>
      <c r="B29" s="90" t="s">
        <v>935</v>
      </c>
      <c r="C29" s="87" t="s">
        <v>280</v>
      </c>
      <c r="D29" s="88"/>
    </row>
    <row r="30" spans="1:4" x14ac:dyDescent="0.2">
      <c r="A30" s="673"/>
      <c r="B30" s="89" t="s">
        <v>936</v>
      </c>
      <c r="C30" s="87" t="s">
        <v>937</v>
      </c>
      <c r="D30"/>
    </row>
    <row r="31" spans="1:4" x14ac:dyDescent="0.2">
      <c r="A31" s="673"/>
      <c r="B31" s="89" t="s">
        <v>938</v>
      </c>
      <c r="C31" s="87" t="s">
        <v>281</v>
      </c>
      <c r="D31"/>
    </row>
    <row r="32" spans="1:4" x14ac:dyDescent="0.2">
      <c r="A32" s="673"/>
      <c r="B32" s="89" t="s">
        <v>939</v>
      </c>
      <c r="C32" s="87" t="s">
        <v>282</v>
      </c>
      <c r="D32"/>
    </row>
    <row r="33" spans="1:4" x14ac:dyDescent="0.2">
      <c r="A33" s="673"/>
      <c r="B33" s="89" t="s">
        <v>940</v>
      </c>
      <c r="C33" s="87" t="s">
        <v>941</v>
      </c>
      <c r="D33"/>
    </row>
    <row r="34" spans="1:4" x14ac:dyDescent="0.2">
      <c r="A34" s="673"/>
      <c r="B34" s="90" t="s">
        <v>942</v>
      </c>
      <c r="C34" s="87" t="s">
        <v>283</v>
      </c>
      <c r="D34"/>
    </row>
    <row r="35" spans="1:4" x14ac:dyDescent="0.2">
      <c r="A35" s="673"/>
      <c r="B35" s="89" t="s">
        <v>943</v>
      </c>
      <c r="C35" s="87" t="s">
        <v>944</v>
      </c>
      <c r="D35"/>
    </row>
    <row r="36" spans="1:4" x14ac:dyDescent="0.2">
      <c r="A36" s="674"/>
      <c r="B36" s="89" t="s">
        <v>945</v>
      </c>
      <c r="C36" s="87" t="s">
        <v>946</v>
      </c>
      <c r="D36" s="88"/>
    </row>
    <row r="37" spans="1:4" x14ac:dyDescent="0.2">
      <c r="A37" s="85" t="s">
        <v>947</v>
      </c>
      <c r="B37" s="86" t="s">
        <v>948</v>
      </c>
      <c r="C37" s="87" t="s">
        <v>949</v>
      </c>
      <c r="D37"/>
    </row>
    <row r="38" spans="1:4" x14ac:dyDescent="0.2">
      <c r="A38" s="85" t="s">
        <v>950</v>
      </c>
      <c r="B38" s="86" t="s">
        <v>951</v>
      </c>
      <c r="C38" s="87" t="s">
        <v>952</v>
      </c>
      <c r="D38"/>
    </row>
    <row r="39" spans="1:4" x14ac:dyDescent="0.2">
      <c r="A39" s="85" t="s">
        <v>953</v>
      </c>
      <c r="B39" s="86" t="s">
        <v>954</v>
      </c>
      <c r="C39" s="87" t="s">
        <v>955</v>
      </c>
      <c r="D39"/>
    </row>
    <row r="40" spans="1:4" x14ac:dyDescent="0.2">
      <c r="A40" s="85" t="s">
        <v>956</v>
      </c>
      <c r="B40" s="86" t="s">
        <v>957</v>
      </c>
      <c r="C40" s="87" t="s">
        <v>284</v>
      </c>
      <c r="D40"/>
    </row>
    <row r="41" spans="1:4" x14ac:dyDescent="0.2">
      <c r="A41" s="85" t="s">
        <v>958</v>
      </c>
      <c r="B41" s="86" t="s">
        <v>959</v>
      </c>
      <c r="C41" s="87" t="s">
        <v>960</v>
      </c>
      <c r="D41"/>
    </row>
    <row r="42" spans="1:4" x14ac:dyDescent="0.2">
      <c r="A42" s="85" t="s">
        <v>961</v>
      </c>
      <c r="B42" s="86" t="s">
        <v>962</v>
      </c>
      <c r="C42" s="87" t="s">
        <v>285</v>
      </c>
      <c r="D42"/>
    </row>
    <row r="43" spans="1:4" x14ac:dyDescent="0.2">
      <c r="A43" s="85" t="s">
        <v>963</v>
      </c>
      <c r="B43" s="86" t="s">
        <v>964</v>
      </c>
      <c r="C43" s="87" t="s">
        <v>286</v>
      </c>
      <c r="D43"/>
    </row>
    <row r="44" spans="1:4" x14ac:dyDescent="0.2">
      <c r="A44" s="85" t="s">
        <v>965</v>
      </c>
      <c r="B44" s="86" t="s">
        <v>966</v>
      </c>
      <c r="C44" s="87" t="s">
        <v>287</v>
      </c>
      <c r="D44"/>
    </row>
    <row r="45" spans="1:4" x14ac:dyDescent="0.2">
      <c r="A45" s="85" t="s">
        <v>967</v>
      </c>
      <c r="B45" s="86" t="s">
        <v>968</v>
      </c>
      <c r="C45" s="87" t="s">
        <v>288</v>
      </c>
      <c r="D45"/>
    </row>
    <row r="46" spans="1:4" x14ac:dyDescent="0.2">
      <c r="A46" s="85" t="s">
        <v>969</v>
      </c>
      <c r="B46" s="86" t="s">
        <v>970</v>
      </c>
      <c r="C46" s="87" t="s">
        <v>289</v>
      </c>
      <c r="D46" s="88"/>
    </row>
    <row r="47" spans="1:4" x14ac:dyDescent="0.2">
      <c r="A47" s="85" t="s">
        <v>971</v>
      </c>
      <c r="B47" s="86" t="s">
        <v>972</v>
      </c>
      <c r="C47" s="87" t="s">
        <v>290</v>
      </c>
      <c r="D47"/>
    </row>
    <row r="48" spans="1:4" x14ac:dyDescent="0.2">
      <c r="A48" s="85" t="s">
        <v>973</v>
      </c>
      <c r="B48" s="86" t="s">
        <v>974</v>
      </c>
      <c r="C48" s="87" t="s">
        <v>291</v>
      </c>
      <c r="D48"/>
    </row>
    <row r="49" spans="1:4" x14ac:dyDescent="0.2">
      <c r="A49" s="85" t="s">
        <v>975</v>
      </c>
      <c r="B49" s="86" t="s">
        <v>976</v>
      </c>
      <c r="C49" s="87" t="s">
        <v>292</v>
      </c>
      <c r="D49" s="88"/>
    </row>
    <row r="50" spans="1:4" x14ac:dyDescent="0.2">
      <c r="A50" s="85" t="s">
        <v>977</v>
      </c>
      <c r="B50" s="86" t="s">
        <v>978</v>
      </c>
      <c r="C50" s="87" t="s">
        <v>293</v>
      </c>
      <c r="D50"/>
    </row>
    <row r="51" spans="1:4" x14ac:dyDescent="0.2">
      <c r="A51" s="85" t="s">
        <v>979</v>
      </c>
      <c r="B51" s="86" t="s">
        <v>980</v>
      </c>
      <c r="C51" s="87" t="s">
        <v>294</v>
      </c>
      <c r="D51"/>
    </row>
    <row r="52" spans="1:4" x14ac:dyDescent="0.2">
      <c r="A52" s="85" t="s">
        <v>981</v>
      </c>
      <c r="B52" s="86" t="s">
        <v>982</v>
      </c>
      <c r="C52" s="87" t="s">
        <v>295</v>
      </c>
      <c r="D52"/>
    </row>
    <row r="53" spans="1:4" x14ac:dyDescent="0.2">
      <c r="A53" s="85" t="s">
        <v>983</v>
      </c>
      <c r="B53" s="78" t="s">
        <v>984</v>
      </c>
      <c r="C53" s="87" t="s">
        <v>296</v>
      </c>
      <c r="D53"/>
    </row>
    <row r="54" spans="1:4" x14ac:dyDescent="0.2">
      <c r="A54" s="675" t="s">
        <v>985</v>
      </c>
      <c r="B54" s="86" t="s">
        <v>986</v>
      </c>
      <c r="C54" s="87" t="s">
        <v>297</v>
      </c>
      <c r="D54"/>
    </row>
    <row r="55" spans="1:4" x14ac:dyDescent="0.2">
      <c r="A55" s="674"/>
      <c r="B55" t="s">
        <v>987</v>
      </c>
      <c r="C55" s="87" t="s">
        <v>298</v>
      </c>
      <c r="D55"/>
    </row>
    <row r="56" spans="1:4" x14ac:dyDescent="0.2">
      <c r="A56" s="85" t="s">
        <v>988</v>
      </c>
      <c r="B56" s="86" t="s">
        <v>403</v>
      </c>
      <c r="C56" s="87" t="s">
        <v>406</v>
      </c>
      <c r="D56"/>
    </row>
    <row r="57" spans="1:4" x14ac:dyDescent="0.2">
      <c r="A57" s="85" t="s">
        <v>404</v>
      </c>
      <c r="B57" s="86" t="s">
        <v>989</v>
      </c>
      <c r="C57" s="87" t="s">
        <v>299</v>
      </c>
      <c r="D57"/>
    </row>
    <row r="58" spans="1:4" x14ac:dyDescent="0.2">
      <c r="A58" s="85" t="s">
        <v>405</v>
      </c>
      <c r="B58" s="92" t="s">
        <v>990</v>
      </c>
      <c r="C58" s="87" t="s">
        <v>300</v>
      </c>
      <c r="D58"/>
    </row>
    <row r="59" spans="1:4" x14ac:dyDescent="0.2">
      <c r="A59" s="676"/>
      <c r="B59" s="677" t="s">
        <v>991</v>
      </c>
      <c r="C59" s="672" t="s">
        <v>992</v>
      </c>
      <c r="D59"/>
    </row>
    <row r="60" spans="1:4" x14ac:dyDescent="0.2">
      <c r="A60" s="676"/>
      <c r="B60" s="677"/>
      <c r="C60" s="672"/>
      <c r="D60" s="88"/>
    </row>
    <row r="61" spans="1:4" x14ac:dyDescent="0.2">
      <c r="A61" s="676"/>
      <c r="B61" s="677"/>
      <c r="C61" s="672"/>
      <c r="D61" s="88"/>
    </row>
    <row r="62" spans="1:4" x14ac:dyDescent="0.2">
      <c r="A62" s="676"/>
      <c r="B62" s="677"/>
      <c r="C62" s="672"/>
      <c r="D62" s="88"/>
    </row>
    <row r="63" spans="1:4" x14ac:dyDescent="0.2">
      <c r="A63" s="676"/>
      <c r="B63" s="677"/>
      <c r="C63" s="672"/>
      <c r="D63" s="88"/>
    </row>
    <row r="64" spans="1:4" x14ac:dyDescent="0.2">
      <c r="A64" s="676"/>
      <c r="B64" s="677"/>
      <c r="C64" s="672"/>
      <c r="D64" s="88"/>
    </row>
    <row r="65" spans="1:4" x14ac:dyDescent="0.2">
      <c r="A65" s="676"/>
      <c r="B65" s="677"/>
      <c r="C65" s="672"/>
      <c r="D65" s="88"/>
    </row>
    <row r="66" spans="1:4" x14ac:dyDescent="0.2">
      <c r="A66" s="676"/>
      <c r="B66" s="677"/>
      <c r="C66" s="672"/>
      <c r="D66" s="88"/>
    </row>
    <row r="67" spans="1:4" x14ac:dyDescent="0.2">
      <c r="D67" s="88"/>
    </row>
    <row r="68" spans="1:4" ht="22" x14ac:dyDescent="0.2">
      <c r="A68" s="93" t="s">
        <v>993</v>
      </c>
      <c r="B68" s="263" t="s">
        <v>994</v>
      </c>
      <c r="C68" s="263"/>
      <c r="D68" s="74"/>
    </row>
    <row r="69" spans="1:4" ht="13.5" customHeight="1" x14ac:dyDescent="0.2">
      <c r="A69" s="93" t="s">
        <v>995</v>
      </c>
      <c r="B69" s="263" t="s">
        <v>996</v>
      </c>
      <c r="C69" s="263"/>
      <c r="D69" s="263"/>
    </row>
    <row r="70" spans="1:4" ht="13.5" customHeight="1" x14ac:dyDescent="0.2">
      <c r="A70" s="93" t="s">
        <v>997</v>
      </c>
      <c r="B70" s="263" t="s">
        <v>998</v>
      </c>
      <c r="C70" s="263"/>
      <c r="D70" s="263"/>
    </row>
    <row r="71" spans="1:4" ht="13.5" customHeight="1" x14ac:dyDescent="0.2">
      <c r="D71" s="263"/>
    </row>
  </sheetData>
  <mergeCells count="5">
    <mergeCell ref="C59:C66"/>
    <mergeCell ref="A4:A36"/>
    <mergeCell ref="A54:A55"/>
    <mergeCell ref="A59:A66"/>
    <mergeCell ref="B59:B66"/>
  </mergeCells>
  <phoneticPr fontId="2"/>
  <pageMargins left="0.75" right="0.75" top="1" bottom="1" header="0.51200000000000001" footer="0.5120000000000000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9"/>
  <sheetViews>
    <sheetView workbookViewId="0">
      <selection activeCell="A7" sqref="A7"/>
    </sheetView>
  </sheetViews>
  <sheetFormatPr defaultRowHeight="13" x14ac:dyDescent="0.2"/>
  <cols>
    <col min="1" max="1" width="11.453125" bestFit="1" customWidth="1"/>
    <col min="2" max="2" width="5.26953125" bestFit="1" customWidth="1"/>
  </cols>
  <sheetData>
    <row r="1" spans="1:7" x14ac:dyDescent="0.2">
      <c r="A1" t="s">
        <v>508</v>
      </c>
      <c r="B1" t="s">
        <v>509</v>
      </c>
      <c r="C1" t="s">
        <v>510</v>
      </c>
      <c r="E1" t="s">
        <v>313</v>
      </c>
    </row>
    <row r="2" spans="1:7" x14ac:dyDescent="0.2">
      <c r="A2" t="str">
        <f>CONCATENATE(B2," ",C2)</f>
        <v>1 脱水・乾燥</v>
      </c>
      <c r="B2">
        <v>1</v>
      </c>
      <c r="C2" t="s">
        <v>351</v>
      </c>
      <c r="E2" t="str">
        <f>CONCATENATE(F2," ",G2)</f>
        <v>1 燃え殻</v>
      </c>
      <c r="F2">
        <v>1</v>
      </c>
      <c r="G2" t="s">
        <v>511</v>
      </c>
    </row>
    <row r="3" spans="1:7" x14ac:dyDescent="0.2">
      <c r="A3" t="str">
        <f t="shared" ref="A3:A8" si="0">CONCATENATE(B3," ",C3)</f>
        <v>2 焼却・溶融</v>
      </c>
      <c r="B3">
        <v>2</v>
      </c>
      <c r="C3" t="s">
        <v>355</v>
      </c>
      <c r="E3" t="str">
        <f t="shared" ref="E3:E19" si="1">CONCATENATE(F3," ",G3)</f>
        <v>2 汚泥</v>
      </c>
      <c r="F3">
        <v>2</v>
      </c>
      <c r="G3" t="s">
        <v>512</v>
      </c>
    </row>
    <row r="4" spans="1:7" x14ac:dyDescent="0.2">
      <c r="A4" t="str">
        <f t="shared" si="0"/>
        <v>3 油水分離</v>
      </c>
      <c r="B4">
        <v>3</v>
      </c>
      <c r="C4" t="s">
        <v>359</v>
      </c>
      <c r="E4" t="str">
        <f t="shared" si="1"/>
        <v>3 廃油</v>
      </c>
      <c r="F4">
        <v>3</v>
      </c>
      <c r="G4" t="s">
        <v>513</v>
      </c>
    </row>
    <row r="5" spans="1:7" x14ac:dyDescent="0.2">
      <c r="A5" t="str">
        <f t="shared" si="0"/>
        <v>4 中和</v>
      </c>
      <c r="B5">
        <v>4</v>
      </c>
      <c r="C5" t="s">
        <v>366</v>
      </c>
      <c r="E5" t="str">
        <f t="shared" si="1"/>
        <v>4 廃酸</v>
      </c>
      <c r="F5">
        <v>4</v>
      </c>
      <c r="G5" t="s">
        <v>514</v>
      </c>
    </row>
    <row r="6" spans="1:7" x14ac:dyDescent="0.2">
      <c r="A6" t="str">
        <f t="shared" si="0"/>
        <v>5 破砕・圧縮</v>
      </c>
      <c r="B6">
        <v>5</v>
      </c>
      <c r="C6" t="s">
        <v>371</v>
      </c>
      <c r="E6" t="str">
        <f t="shared" si="1"/>
        <v>5 廃ｱﾙｶﾘ</v>
      </c>
      <c r="F6">
        <v>5</v>
      </c>
      <c r="G6" t="s">
        <v>515</v>
      </c>
    </row>
    <row r="7" spans="1:7" x14ac:dyDescent="0.2">
      <c r="A7" t="str">
        <f t="shared" si="0"/>
        <v>6 最終処分</v>
      </c>
      <c r="B7">
        <v>6</v>
      </c>
      <c r="C7" t="s">
        <v>374</v>
      </c>
      <c r="E7" t="str">
        <f t="shared" si="1"/>
        <v>6 廃ﾌﾟﾗｽﾁｯｸ類</v>
      </c>
      <c r="F7">
        <v>6</v>
      </c>
      <c r="G7" t="s">
        <v>516</v>
      </c>
    </row>
    <row r="8" spans="1:7" x14ac:dyDescent="0.2">
      <c r="A8" t="str">
        <f t="shared" si="0"/>
        <v>7 その他</v>
      </c>
      <c r="B8">
        <v>7</v>
      </c>
      <c r="C8" t="s">
        <v>369</v>
      </c>
      <c r="E8" t="str">
        <f t="shared" si="1"/>
        <v>7 紙くず</v>
      </c>
      <c r="F8">
        <v>7</v>
      </c>
      <c r="G8" t="s">
        <v>517</v>
      </c>
    </row>
    <row r="9" spans="1:7" x14ac:dyDescent="0.2">
      <c r="E9" t="str">
        <f t="shared" si="1"/>
        <v>8 木くず</v>
      </c>
      <c r="F9">
        <v>8</v>
      </c>
      <c r="G9" t="s">
        <v>518</v>
      </c>
    </row>
    <row r="10" spans="1:7" x14ac:dyDescent="0.2">
      <c r="E10" t="str">
        <f t="shared" si="1"/>
        <v>9 繊維くず</v>
      </c>
      <c r="F10">
        <v>9</v>
      </c>
      <c r="G10" t="s">
        <v>519</v>
      </c>
    </row>
    <row r="11" spans="1:7" x14ac:dyDescent="0.2">
      <c r="E11" t="str">
        <f t="shared" si="1"/>
        <v>10 動植物性残さ</v>
      </c>
      <c r="F11">
        <v>10</v>
      </c>
      <c r="G11" t="s">
        <v>520</v>
      </c>
    </row>
    <row r="12" spans="1:7" x14ac:dyDescent="0.2">
      <c r="E12" t="str">
        <f t="shared" si="1"/>
        <v>11 動物系固形不要物</v>
      </c>
      <c r="F12">
        <v>11</v>
      </c>
      <c r="G12" t="s">
        <v>521</v>
      </c>
    </row>
    <row r="13" spans="1:7" x14ac:dyDescent="0.2">
      <c r="E13" t="str">
        <f t="shared" si="1"/>
        <v>12 ゴムくず</v>
      </c>
      <c r="F13">
        <v>12</v>
      </c>
      <c r="G13" t="s">
        <v>522</v>
      </c>
    </row>
    <row r="14" spans="1:7" x14ac:dyDescent="0.2">
      <c r="E14" t="str">
        <f t="shared" si="1"/>
        <v>13 金属くず</v>
      </c>
      <c r="F14">
        <v>13</v>
      </c>
      <c r="G14" t="s">
        <v>523</v>
      </c>
    </row>
    <row r="15" spans="1:7" x14ac:dyDescent="0.2">
      <c r="E15" t="str">
        <f t="shared" si="1"/>
        <v>14 ｶﾞﾗｽくず・ｺﾝｸﾘｰﾄくず・陶磁器くず</v>
      </c>
      <c r="F15">
        <v>14</v>
      </c>
      <c r="G15" t="s">
        <v>524</v>
      </c>
    </row>
    <row r="16" spans="1:7" x14ac:dyDescent="0.2">
      <c r="E16" t="str">
        <f t="shared" si="1"/>
        <v>15 鉱さい</v>
      </c>
      <c r="F16">
        <v>15</v>
      </c>
      <c r="G16" t="s">
        <v>525</v>
      </c>
    </row>
    <row r="17" spans="5:7" x14ac:dyDescent="0.2">
      <c r="E17" t="str">
        <f t="shared" si="1"/>
        <v>16 がれき類</v>
      </c>
      <c r="F17">
        <v>16</v>
      </c>
      <c r="G17" t="s">
        <v>526</v>
      </c>
    </row>
    <row r="18" spans="5:7" x14ac:dyDescent="0.2">
      <c r="E18" t="str">
        <f t="shared" si="1"/>
        <v>17 ばいじん</v>
      </c>
      <c r="F18">
        <v>17</v>
      </c>
      <c r="G18" t="s">
        <v>364</v>
      </c>
    </row>
    <row r="19" spans="5:7" x14ac:dyDescent="0.2">
      <c r="E19" t="str">
        <f t="shared" si="1"/>
        <v>18 その他</v>
      </c>
      <c r="F19">
        <v>18</v>
      </c>
      <c r="G19" t="s">
        <v>369</v>
      </c>
    </row>
  </sheetData>
  <phoneticPr fontId="2"/>
  <pageMargins left="0.75" right="0.75" top="1" bottom="1" header="0.51200000000000001" footer="0.5120000000000000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464"/>
  <sheetViews>
    <sheetView topLeftCell="A438" workbookViewId="0">
      <selection activeCell="B63" sqref="B63"/>
    </sheetView>
  </sheetViews>
  <sheetFormatPr defaultRowHeight="13" x14ac:dyDescent="0.2"/>
  <cols>
    <col min="1" max="1" width="32.36328125" customWidth="1"/>
    <col min="3" max="3" width="5.90625" customWidth="1"/>
    <col min="4" max="4" width="33.7265625" customWidth="1"/>
    <col min="5" max="5" width="23.36328125" customWidth="1"/>
  </cols>
  <sheetData>
    <row r="1" spans="1:5" x14ac:dyDescent="0.2">
      <c r="A1" t="s">
        <v>1191</v>
      </c>
    </row>
    <row r="2" spans="1:5" ht="39" x14ac:dyDescent="0.2">
      <c r="A2" s="94" t="s">
        <v>550</v>
      </c>
      <c r="B2" s="95" t="s">
        <v>1057</v>
      </c>
      <c r="C2" s="95" t="s">
        <v>44</v>
      </c>
      <c r="D2" s="94" t="s">
        <v>45</v>
      </c>
      <c r="E2" s="94" t="s">
        <v>46</v>
      </c>
    </row>
    <row r="3" spans="1:5" x14ac:dyDescent="0.2">
      <c r="A3" s="94" t="str">
        <f>CONCATENATE(B3,":",D3)</f>
        <v>1:亜鉛の水溶性化合物</v>
      </c>
      <c r="B3" s="94">
        <v>1</v>
      </c>
      <c r="C3" s="94" t="s">
        <v>1013</v>
      </c>
      <c r="D3" s="187" t="s">
        <v>1000</v>
      </c>
      <c r="E3" s="186" t="s">
        <v>507</v>
      </c>
    </row>
    <row r="4" spans="1:5" x14ac:dyDescent="0.2">
      <c r="A4" s="94" t="str">
        <f t="shared" ref="A4:A67" si="0">CONCATENATE(B4,":",D4)</f>
        <v>2:アクリルアミド</v>
      </c>
      <c r="B4" s="94">
        <v>2</v>
      </c>
      <c r="C4" s="94" t="s">
        <v>1013</v>
      </c>
      <c r="D4" s="187" t="s">
        <v>1001</v>
      </c>
      <c r="E4" s="186" t="s">
        <v>507</v>
      </c>
    </row>
    <row r="5" spans="1:5" x14ac:dyDescent="0.2">
      <c r="A5" s="94" t="str">
        <f t="shared" si="0"/>
        <v>3:アクリル酸エチル</v>
      </c>
      <c r="B5" s="94">
        <v>3</v>
      </c>
      <c r="C5" s="94" t="s">
        <v>1013</v>
      </c>
      <c r="D5" s="187" t="s">
        <v>225</v>
      </c>
      <c r="E5" s="186" t="s">
        <v>549</v>
      </c>
    </row>
    <row r="6" spans="1:5" x14ac:dyDescent="0.2">
      <c r="A6" s="94" t="str">
        <f t="shared" si="0"/>
        <v>4:アクリル酸及びその水溶性塩</v>
      </c>
      <c r="B6" s="94">
        <v>4</v>
      </c>
      <c r="C6" s="94" t="s">
        <v>1013</v>
      </c>
      <c r="D6" s="187" t="s">
        <v>1014</v>
      </c>
      <c r="E6" s="186" t="s">
        <v>549</v>
      </c>
    </row>
    <row r="7" spans="1:5" x14ac:dyDescent="0.2">
      <c r="A7" s="94" t="str">
        <f t="shared" si="0"/>
        <v>5:アクリル酸２－（ジメチルアミノ）エチル</v>
      </c>
      <c r="B7" s="94">
        <v>5</v>
      </c>
      <c r="C7" s="94" t="s">
        <v>1013</v>
      </c>
      <c r="D7" s="187" t="s">
        <v>1002</v>
      </c>
      <c r="E7" s="186" t="s">
        <v>507</v>
      </c>
    </row>
    <row r="8" spans="1:5" x14ac:dyDescent="0.2">
      <c r="A8" s="94" t="str">
        <f t="shared" si="0"/>
        <v>6:アクリル酸２－ヒドロキシエチル</v>
      </c>
      <c r="B8" s="94">
        <v>6</v>
      </c>
      <c r="C8" s="94" t="s">
        <v>1013</v>
      </c>
      <c r="D8" s="187" t="s">
        <v>1015</v>
      </c>
      <c r="E8" s="188" t="s">
        <v>54</v>
      </c>
    </row>
    <row r="9" spans="1:5" x14ac:dyDescent="0.2">
      <c r="A9" s="94" t="str">
        <f t="shared" si="0"/>
        <v>7:アクリル酸ノルマル－ブチル</v>
      </c>
      <c r="B9" s="94">
        <v>7</v>
      </c>
      <c r="C9" s="94" t="s">
        <v>1013</v>
      </c>
      <c r="D9" s="187" t="s">
        <v>1016</v>
      </c>
      <c r="E9" s="186" t="s">
        <v>549</v>
      </c>
    </row>
    <row r="10" spans="1:5" x14ac:dyDescent="0.2">
      <c r="A10" s="94" t="str">
        <f t="shared" si="0"/>
        <v>8:アクリル酸メチル</v>
      </c>
      <c r="B10" s="94">
        <v>8</v>
      </c>
      <c r="C10" s="94" t="s">
        <v>1013</v>
      </c>
      <c r="D10" s="187" t="s">
        <v>226</v>
      </c>
      <c r="E10" s="186" t="s">
        <v>549</v>
      </c>
    </row>
    <row r="11" spans="1:5" x14ac:dyDescent="0.2">
      <c r="A11" s="94" t="str">
        <f t="shared" si="0"/>
        <v>9:アクリロニトリル</v>
      </c>
      <c r="B11" s="94">
        <v>9</v>
      </c>
      <c r="C11" s="94" t="s">
        <v>1013</v>
      </c>
      <c r="D11" s="187" t="s">
        <v>227</v>
      </c>
      <c r="E11" s="186" t="s">
        <v>549</v>
      </c>
    </row>
    <row r="12" spans="1:5" x14ac:dyDescent="0.2">
      <c r="A12" s="94" t="str">
        <f t="shared" si="0"/>
        <v>10:アクロレイン</v>
      </c>
      <c r="B12" s="94">
        <v>10</v>
      </c>
      <c r="C12" s="94" t="s">
        <v>1013</v>
      </c>
      <c r="D12" s="187" t="s">
        <v>228</v>
      </c>
      <c r="E12" s="186" t="s">
        <v>549</v>
      </c>
    </row>
    <row r="13" spans="1:5" x14ac:dyDescent="0.2">
      <c r="A13" s="94" t="str">
        <f t="shared" si="0"/>
        <v>11:アジ化ナトリウム</v>
      </c>
      <c r="B13" s="94">
        <v>11</v>
      </c>
      <c r="C13" s="94" t="s">
        <v>1013</v>
      </c>
      <c r="D13" s="187" t="s">
        <v>1017</v>
      </c>
      <c r="E13" s="186" t="s">
        <v>507</v>
      </c>
    </row>
    <row r="14" spans="1:5" x14ac:dyDescent="0.2">
      <c r="A14" s="94" t="str">
        <f t="shared" si="0"/>
        <v>12:アセトアルデヒド</v>
      </c>
      <c r="B14" s="94">
        <v>12</v>
      </c>
      <c r="C14" s="94" t="s">
        <v>1013</v>
      </c>
      <c r="D14" s="187" t="s">
        <v>229</v>
      </c>
      <c r="E14" s="186" t="s">
        <v>549</v>
      </c>
    </row>
    <row r="15" spans="1:5" x14ac:dyDescent="0.2">
      <c r="A15" s="94" t="str">
        <f t="shared" si="0"/>
        <v>13:アセトニトリル</v>
      </c>
      <c r="B15" s="94">
        <v>13</v>
      </c>
      <c r="C15" s="94" t="s">
        <v>1013</v>
      </c>
      <c r="D15" s="187" t="s">
        <v>230</v>
      </c>
      <c r="E15" s="186" t="s">
        <v>549</v>
      </c>
    </row>
    <row r="16" spans="1:5" x14ac:dyDescent="0.2">
      <c r="A16" s="94" t="str">
        <f t="shared" si="0"/>
        <v>14:アセトンシアノヒドリン</v>
      </c>
      <c r="B16" s="94">
        <v>14</v>
      </c>
      <c r="C16" s="94" t="s">
        <v>1013</v>
      </c>
      <c r="D16" s="187" t="s">
        <v>1018</v>
      </c>
      <c r="E16" s="188" t="s">
        <v>54</v>
      </c>
    </row>
    <row r="17" spans="1:5" x14ac:dyDescent="0.2">
      <c r="A17" s="94" t="str">
        <f t="shared" si="0"/>
        <v>15:アセナフテン</v>
      </c>
      <c r="B17" s="94">
        <v>15</v>
      </c>
      <c r="C17" s="94" t="s">
        <v>1013</v>
      </c>
      <c r="D17" s="187" t="s">
        <v>1019</v>
      </c>
      <c r="E17" s="186" t="s">
        <v>507</v>
      </c>
    </row>
    <row r="18" spans="1:5" x14ac:dyDescent="0.2">
      <c r="A18" s="94" t="str">
        <f t="shared" si="0"/>
        <v>16:２，２’－アゾビスイソブチロニトリル</v>
      </c>
      <c r="B18" s="94">
        <v>16</v>
      </c>
      <c r="C18" s="94" t="s">
        <v>1013</v>
      </c>
      <c r="D18" s="187" t="s">
        <v>1003</v>
      </c>
      <c r="E18" s="186" t="s">
        <v>507</v>
      </c>
    </row>
    <row r="19" spans="1:5" x14ac:dyDescent="0.2">
      <c r="A19" s="94" t="str">
        <f t="shared" si="0"/>
        <v>17:オルト－アニシジン</v>
      </c>
      <c r="B19" s="94">
        <v>17</v>
      </c>
      <c r="C19" s="94" t="s">
        <v>1013</v>
      </c>
      <c r="D19" s="187" t="s">
        <v>1020</v>
      </c>
      <c r="E19" s="188" t="s">
        <v>54</v>
      </c>
    </row>
    <row r="20" spans="1:5" x14ac:dyDescent="0.2">
      <c r="A20" s="94" t="str">
        <f t="shared" si="0"/>
        <v>18:アニリン</v>
      </c>
      <c r="B20" s="94">
        <v>18</v>
      </c>
      <c r="C20" s="94" t="s">
        <v>1013</v>
      </c>
      <c r="D20" s="187" t="s">
        <v>231</v>
      </c>
      <c r="E20" s="188" t="s">
        <v>54</v>
      </c>
    </row>
    <row r="21" spans="1:5" x14ac:dyDescent="0.2">
      <c r="A21" s="94" t="str">
        <f t="shared" si="0"/>
        <v>19:１－アミノ－９，１０－アントラキノン</v>
      </c>
      <c r="B21" s="94">
        <v>19</v>
      </c>
      <c r="C21" s="94" t="s">
        <v>1013</v>
      </c>
      <c r="D21" s="187" t="s">
        <v>1021</v>
      </c>
      <c r="E21" s="186" t="s">
        <v>507</v>
      </c>
    </row>
    <row r="22" spans="1:5" x14ac:dyDescent="0.2">
      <c r="A22" s="94" t="str">
        <f t="shared" si="0"/>
        <v>20:２－アミノエタノール</v>
      </c>
      <c r="B22" s="94">
        <v>20</v>
      </c>
      <c r="C22" s="94" t="s">
        <v>1013</v>
      </c>
      <c r="D22" s="187" t="s">
        <v>1022</v>
      </c>
      <c r="E22" s="188" t="s">
        <v>54</v>
      </c>
    </row>
    <row r="23" spans="1:5" x14ac:dyDescent="0.2">
      <c r="A23" s="94" t="str">
        <f t="shared" si="0"/>
        <v>21:クロリダゾン</v>
      </c>
      <c r="B23" s="94">
        <v>21</v>
      </c>
      <c r="C23" s="94" t="s">
        <v>1013</v>
      </c>
      <c r="D23" s="187" t="s">
        <v>554</v>
      </c>
      <c r="E23" s="186" t="s">
        <v>507</v>
      </c>
    </row>
    <row r="24" spans="1:5" x14ac:dyDescent="0.2">
      <c r="A24" s="94" t="str">
        <f t="shared" si="0"/>
        <v>22:フィプロニル</v>
      </c>
      <c r="B24" s="94">
        <v>22</v>
      </c>
      <c r="C24" s="94" t="s">
        <v>1013</v>
      </c>
      <c r="D24" s="187" t="s">
        <v>1004</v>
      </c>
      <c r="E24" s="186" t="s">
        <v>507</v>
      </c>
    </row>
    <row r="25" spans="1:5" x14ac:dyDescent="0.2">
      <c r="A25" s="94" t="str">
        <f t="shared" si="0"/>
        <v>23:パラ－アミノフェノール</v>
      </c>
      <c r="B25" s="94">
        <v>23</v>
      </c>
      <c r="C25" s="94" t="s">
        <v>1013</v>
      </c>
      <c r="D25" s="187" t="s">
        <v>1023</v>
      </c>
      <c r="E25" s="186" t="s">
        <v>507</v>
      </c>
    </row>
    <row r="26" spans="1:5" x14ac:dyDescent="0.2">
      <c r="A26" s="94" t="str">
        <f t="shared" si="0"/>
        <v>24:メタ－アミノフェノール</v>
      </c>
      <c r="B26" s="94">
        <v>24</v>
      </c>
      <c r="C26" s="94" t="s">
        <v>1013</v>
      </c>
      <c r="D26" s="187" t="s">
        <v>1024</v>
      </c>
      <c r="E26" s="186" t="s">
        <v>507</v>
      </c>
    </row>
    <row r="27" spans="1:5" x14ac:dyDescent="0.2">
      <c r="A27" s="94" t="str">
        <f t="shared" si="0"/>
        <v>25:メトリブジン</v>
      </c>
      <c r="B27" s="94">
        <v>25</v>
      </c>
      <c r="C27" s="94" t="s">
        <v>1013</v>
      </c>
      <c r="D27" s="187" t="s">
        <v>555</v>
      </c>
      <c r="E27" s="186" t="s">
        <v>507</v>
      </c>
    </row>
    <row r="28" spans="1:5" x14ac:dyDescent="0.2">
      <c r="A28" s="94" t="str">
        <f t="shared" si="0"/>
        <v>26:３－アミノ－１－プロペン</v>
      </c>
      <c r="B28" s="94">
        <v>26</v>
      </c>
      <c r="C28" s="94" t="s">
        <v>1013</v>
      </c>
      <c r="D28" s="187" t="s">
        <v>1025</v>
      </c>
      <c r="E28" s="186" t="s">
        <v>549</v>
      </c>
    </row>
    <row r="29" spans="1:5" x14ac:dyDescent="0.2">
      <c r="A29" s="94" t="str">
        <f t="shared" si="0"/>
        <v>27:メタミトロン</v>
      </c>
      <c r="B29" s="94">
        <v>27</v>
      </c>
      <c r="C29" s="94" t="s">
        <v>1013</v>
      </c>
      <c r="D29" s="187" t="s">
        <v>556</v>
      </c>
      <c r="E29" s="186" t="s">
        <v>507</v>
      </c>
    </row>
    <row r="30" spans="1:5" x14ac:dyDescent="0.2">
      <c r="A30" s="94" t="str">
        <f t="shared" si="0"/>
        <v>28:アリルアルコール</v>
      </c>
      <c r="B30" s="94">
        <v>28</v>
      </c>
      <c r="C30" s="94" t="s">
        <v>1013</v>
      </c>
      <c r="D30" s="187" t="s">
        <v>1026</v>
      </c>
      <c r="E30" s="186" t="s">
        <v>549</v>
      </c>
    </row>
    <row r="31" spans="1:5" x14ac:dyDescent="0.2">
      <c r="A31" s="94" t="str">
        <f t="shared" si="0"/>
        <v>29:１－アリルオキシ－２，３－エポキシプロパン</v>
      </c>
      <c r="B31" s="94">
        <v>29</v>
      </c>
      <c r="C31" s="94" t="s">
        <v>1013</v>
      </c>
      <c r="D31" s="187" t="s">
        <v>232</v>
      </c>
      <c r="E31" s="188" t="s">
        <v>54</v>
      </c>
    </row>
    <row r="32" spans="1:5" x14ac:dyDescent="0.2">
      <c r="A32" s="94" t="str">
        <f t="shared" si="0"/>
        <v>30:直鎖アルキルベンゼンスルホン酸及びその塩（アルキル基の炭素数が１０から１４までのもの及びその混合物に限る。）</v>
      </c>
      <c r="B32" s="94">
        <v>30</v>
      </c>
      <c r="C32" s="94" t="s">
        <v>1013</v>
      </c>
      <c r="D32" s="187" t="s">
        <v>1007</v>
      </c>
      <c r="E32" s="186" t="s">
        <v>507</v>
      </c>
    </row>
    <row r="33" spans="1:5" x14ac:dyDescent="0.2">
      <c r="A33" s="94" t="str">
        <f t="shared" si="0"/>
        <v>31:アンチモン及びその化合物</v>
      </c>
      <c r="B33" s="94">
        <v>31</v>
      </c>
      <c r="C33" s="94" t="s">
        <v>1013</v>
      </c>
      <c r="D33" s="187" t="s">
        <v>1008</v>
      </c>
      <c r="E33" s="186" t="s">
        <v>507</v>
      </c>
    </row>
    <row r="34" spans="1:5" x14ac:dyDescent="0.2">
      <c r="A34" s="94" t="str">
        <f t="shared" si="0"/>
        <v>32:アントラセン</v>
      </c>
      <c r="B34" s="94">
        <v>32</v>
      </c>
      <c r="C34" s="94" t="s">
        <v>1013</v>
      </c>
      <c r="D34" s="187" t="s">
        <v>420</v>
      </c>
      <c r="E34" s="186" t="s">
        <v>507</v>
      </c>
    </row>
    <row r="35" spans="1:5" x14ac:dyDescent="0.2">
      <c r="A35" s="94" t="str">
        <f t="shared" si="0"/>
        <v>33:石綿</v>
      </c>
      <c r="B35" s="94">
        <v>33</v>
      </c>
      <c r="C35" s="94" t="s">
        <v>1010</v>
      </c>
      <c r="D35" s="187" t="s">
        <v>1009</v>
      </c>
      <c r="E35" s="186" t="s">
        <v>507</v>
      </c>
    </row>
    <row r="36" spans="1:5" x14ac:dyDescent="0.2">
      <c r="A36" s="94" t="str">
        <f t="shared" si="0"/>
        <v>34:３－イソシアナトメチル－３，５，５－トリメチルシクロヘキシル＝イソシアネート</v>
      </c>
      <c r="B36" s="94">
        <v>34</v>
      </c>
      <c r="C36" s="94" t="s">
        <v>1013</v>
      </c>
      <c r="D36" s="187" t="s">
        <v>1027</v>
      </c>
      <c r="E36" s="186" t="s">
        <v>507</v>
      </c>
    </row>
    <row r="37" spans="1:5" x14ac:dyDescent="0.2">
      <c r="A37" s="94" t="str">
        <f t="shared" si="0"/>
        <v>35:イソブチルアルデヒド</v>
      </c>
      <c r="B37" s="94">
        <v>35</v>
      </c>
      <c r="C37" s="94" t="s">
        <v>1013</v>
      </c>
      <c r="D37" s="187" t="s">
        <v>1028</v>
      </c>
      <c r="E37" s="186" t="s">
        <v>549</v>
      </c>
    </row>
    <row r="38" spans="1:5" x14ac:dyDescent="0.2">
      <c r="A38" s="94" t="str">
        <f t="shared" si="0"/>
        <v>36:イソプレン</v>
      </c>
      <c r="B38" s="94">
        <v>36</v>
      </c>
      <c r="C38" s="94" t="s">
        <v>1013</v>
      </c>
      <c r="D38" s="187" t="s">
        <v>233</v>
      </c>
      <c r="E38" s="186" t="s">
        <v>549</v>
      </c>
    </row>
    <row r="39" spans="1:5" x14ac:dyDescent="0.2">
      <c r="A39" s="94" t="str">
        <f t="shared" si="0"/>
        <v>37:ビスフェノールＡ</v>
      </c>
      <c r="B39" s="94">
        <v>37</v>
      </c>
      <c r="C39" s="94" t="s">
        <v>1013</v>
      </c>
      <c r="D39" s="187" t="s">
        <v>557</v>
      </c>
      <c r="E39" s="186" t="s">
        <v>507</v>
      </c>
    </row>
    <row r="40" spans="1:5" x14ac:dyDescent="0.2">
      <c r="A40" s="94" t="str">
        <f t="shared" si="0"/>
        <v>38:２，２’－｛イソプロピリデンビス［（２，６－ジブロモ－４，１－フェニレン）オキシ］｝ジエタノール</v>
      </c>
      <c r="B40" s="94">
        <v>38</v>
      </c>
      <c r="C40" s="94" t="s">
        <v>1013</v>
      </c>
      <c r="D40" s="187" t="s">
        <v>1029</v>
      </c>
      <c r="E40" s="186" t="s">
        <v>507</v>
      </c>
    </row>
    <row r="41" spans="1:5" x14ac:dyDescent="0.2">
      <c r="A41" s="94" t="str">
        <f t="shared" si="0"/>
        <v>39:フェナミホス</v>
      </c>
      <c r="B41" s="94">
        <v>39</v>
      </c>
      <c r="C41" s="94" t="s">
        <v>1013</v>
      </c>
      <c r="D41" s="187" t="s">
        <v>558</v>
      </c>
      <c r="E41" s="186" t="s">
        <v>507</v>
      </c>
    </row>
    <row r="42" spans="1:5" x14ac:dyDescent="0.2">
      <c r="A42" s="94" t="str">
        <f t="shared" si="0"/>
        <v>40:ビフェナゼート</v>
      </c>
      <c r="B42" s="94">
        <v>40</v>
      </c>
      <c r="C42" s="94" t="s">
        <v>1013</v>
      </c>
      <c r="D42" s="187" t="s">
        <v>559</v>
      </c>
      <c r="E42" s="186" t="s">
        <v>507</v>
      </c>
    </row>
    <row r="43" spans="1:5" x14ac:dyDescent="0.2">
      <c r="A43" s="94" t="str">
        <f t="shared" si="0"/>
        <v>41:フルトラニル</v>
      </c>
      <c r="B43" s="94">
        <v>41</v>
      </c>
      <c r="C43" s="94" t="s">
        <v>1013</v>
      </c>
      <c r="D43" s="187" t="s">
        <v>560</v>
      </c>
      <c r="E43" s="186" t="s">
        <v>507</v>
      </c>
    </row>
    <row r="44" spans="1:5" x14ac:dyDescent="0.2">
      <c r="A44" s="94" t="str">
        <f t="shared" si="0"/>
        <v>42:２－イミダゾリジンチオン</v>
      </c>
      <c r="B44" s="94">
        <v>42</v>
      </c>
      <c r="C44" s="94" t="s">
        <v>1013</v>
      </c>
      <c r="D44" s="187" t="s">
        <v>1011</v>
      </c>
      <c r="E44" s="186" t="s">
        <v>507</v>
      </c>
    </row>
    <row r="45" spans="1:5" x14ac:dyDescent="0.2">
      <c r="A45" s="94" t="str">
        <f t="shared" si="0"/>
        <v>43:イミノクタジン</v>
      </c>
      <c r="B45" s="94">
        <v>43</v>
      </c>
      <c r="C45" s="94" t="s">
        <v>1013</v>
      </c>
      <c r="D45" s="187" t="s">
        <v>1012</v>
      </c>
      <c r="E45" s="186" t="s">
        <v>507</v>
      </c>
    </row>
    <row r="46" spans="1:5" x14ac:dyDescent="0.2">
      <c r="A46" s="94" t="str">
        <f t="shared" si="0"/>
        <v>44:インジウム及びその化合物</v>
      </c>
      <c r="B46" s="94">
        <v>44</v>
      </c>
      <c r="C46" s="94" t="s">
        <v>1013</v>
      </c>
      <c r="D46" s="187" t="s">
        <v>1030</v>
      </c>
      <c r="E46" s="186" t="s">
        <v>507</v>
      </c>
    </row>
    <row r="47" spans="1:5" x14ac:dyDescent="0.2">
      <c r="A47" s="94" t="str">
        <f t="shared" si="0"/>
        <v>45:エタンチオール</v>
      </c>
      <c r="B47" s="94">
        <v>45</v>
      </c>
      <c r="C47" s="94" t="s">
        <v>1013</v>
      </c>
      <c r="D47" s="187" t="s">
        <v>1031</v>
      </c>
      <c r="E47" s="186" t="s">
        <v>549</v>
      </c>
    </row>
    <row r="48" spans="1:5" x14ac:dyDescent="0.2">
      <c r="A48" s="94" t="str">
        <f t="shared" si="0"/>
        <v>46:キザロホップエチル</v>
      </c>
      <c r="B48" s="94">
        <v>46</v>
      </c>
      <c r="C48" s="94" t="s">
        <v>1013</v>
      </c>
      <c r="D48" s="187" t="s">
        <v>1058</v>
      </c>
      <c r="E48" s="186" t="s">
        <v>507</v>
      </c>
    </row>
    <row r="49" spans="1:5" x14ac:dyDescent="0.2">
      <c r="A49" s="94" t="str">
        <f t="shared" si="0"/>
        <v>47:ブタミホス</v>
      </c>
      <c r="B49" s="94">
        <v>47</v>
      </c>
      <c r="C49" s="94" t="s">
        <v>1013</v>
      </c>
      <c r="D49" s="187" t="s">
        <v>1060</v>
      </c>
      <c r="E49" s="186" t="s">
        <v>507</v>
      </c>
    </row>
    <row r="50" spans="1:5" x14ac:dyDescent="0.2">
      <c r="A50" s="94" t="str">
        <f t="shared" si="0"/>
        <v>48:ＥＰＮ</v>
      </c>
      <c r="B50" s="94">
        <v>48</v>
      </c>
      <c r="C50" s="94" t="s">
        <v>1013</v>
      </c>
      <c r="D50" s="187" t="s">
        <v>1062</v>
      </c>
      <c r="E50" s="186" t="s">
        <v>507</v>
      </c>
    </row>
    <row r="51" spans="1:5" x14ac:dyDescent="0.2">
      <c r="A51" s="94" t="str">
        <f t="shared" si="0"/>
        <v>49:ペンディメタリン</v>
      </c>
      <c r="B51" s="94">
        <v>49</v>
      </c>
      <c r="C51" s="94" t="s">
        <v>1013</v>
      </c>
      <c r="D51" s="187" t="s">
        <v>1063</v>
      </c>
      <c r="E51" s="186" t="s">
        <v>507</v>
      </c>
    </row>
    <row r="52" spans="1:5" x14ac:dyDescent="0.2">
      <c r="A52" s="94" t="str">
        <f t="shared" si="0"/>
        <v>50:モリネート</v>
      </c>
      <c r="B52" s="94">
        <v>50</v>
      </c>
      <c r="C52" s="94" t="s">
        <v>1013</v>
      </c>
      <c r="D52" s="187" t="s">
        <v>561</v>
      </c>
      <c r="E52" s="186" t="s">
        <v>507</v>
      </c>
    </row>
    <row r="53" spans="1:5" x14ac:dyDescent="0.2">
      <c r="A53" s="94" t="str">
        <f t="shared" si="0"/>
        <v>51:２－エチルヘキサン酸</v>
      </c>
      <c r="B53" s="94">
        <v>51</v>
      </c>
      <c r="C53" s="94" t="s">
        <v>1013</v>
      </c>
      <c r="D53" s="187" t="s">
        <v>1032</v>
      </c>
      <c r="E53" s="188" t="s">
        <v>54</v>
      </c>
    </row>
    <row r="54" spans="1:5" x14ac:dyDescent="0.2">
      <c r="A54" s="94" t="str">
        <f t="shared" si="0"/>
        <v>52:アラニカルブ</v>
      </c>
      <c r="B54" s="94">
        <v>52</v>
      </c>
      <c r="C54" s="94" t="s">
        <v>1013</v>
      </c>
      <c r="D54" s="187" t="s">
        <v>562</v>
      </c>
      <c r="E54" s="186" t="s">
        <v>507</v>
      </c>
    </row>
    <row r="55" spans="1:5" x14ac:dyDescent="0.2">
      <c r="A55" s="94" t="str">
        <f t="shared" si="0"/>
        <v>53:エチルベンゼン</v>
      </c>
      <c r="B55" s="94">
        <v>53</v>
      </c>
      <c r="C55" s="94" t="s">
        <v>1013</v>
      </c>
      <c r="D55" s="187" t="s">
        <v>234</v>
      </c>
      <c r="E55" s="186" t="s">
        <v>549</v>
      </c>
    </row>
    <row r="56" spans="1:5" x14ac:dyDescent="0.2">
      <c r="A56" s="94" t="str">
        <f t="shared" si="0"/>
        <v>54:ホスチアゼート</v>
      </c>
      <c r="B56" s="94">
        <v>54</v>
      </c>
      <c r="C56" s="94" t="s">
        <v>1013</v>
      </c>
      <c r="D56" s="187" t="s">
        <v>563</v>
      </c>
      <c r="E56" s="186" t="s">
        <v>507</v>
      </c>
    </row>
    <row r="57" spans="1:5" x14ac:dyDescent="0.2">
      <c r="A57" s="94" t="str">
        <f t="shared" si="0"/>
        <v>55:エチレンイミン</v>
      </c>
      <c r="B57" s="94">
        <v>55</v>
      </c>
      <c r="C57" s="94" t="s">
        <v>1013</v>
      </c>
      <c r="D57" s="187" t="s">
        <v>235</v>
      </c>
      <c r="E57" s="186" t="s">
        <v>549</v>
      </c>
    </row>
    <row r="58" spans="1:5" x14ac:dyDescent="0.2">
      <c r="A58" s="94" t="str">
        <f t="shared" si="0"/>
        <v>56:エチレンオキシド</v>
      </c>
      <c r="B58" s="94">
        <v>56</v>
      </c>
      <c r="C58" s="94" t="s">
        <v>1010</v>
      </c>
      <c r="D58" s="187" t="s">
        <v>236</v>
      </c>
      <c r="E58" s="186" t="s">
        <v>549</v>
      </c>
    </row>
    <row r="59" spans="1:5" x14ac:dyDescent="0.2">
      <c r="A59" s="94" t="str">
        <f t="shared" si="0"/>
        <v>57:エチレングリコールモノエチルエーテル</v>
      </c>
      <c r="B59" s="94">
        <v>57</v>
      </c>
      <c r="C59" s="94" t="s">
        <v>1013</v>
      </c>
      <c r="D59" s="187" t="s">
        <v>1033</v>
      </c>
      <c r="E59" s="186" t="s">
        <v>549</v>
      </c>
    </row>
    <row r="60" spans="1:5" x14ac:dyDescent="0.2">
      <c r="A60" s="94" t="str">
        <f t="shared" si="0"/>
        <v>58:エチレングリコールモノメチルエーテル</v>
      </c>
      <c r="B60" s="94">
        <v>58</v>
      </c>
      <c r="C60" s="94" t="s">
        <v>1013</v>
      </c>
      <c r="D60" s="187" t="s">
        <v>1034</v>
      </c>
      <c r="E60" s="186" t="s">
        <v>549</v>
      </c>
    </row>
    <row r="61" spans="1:5" x14ac:dyDescent="0.2">
      <c r="A61" s="94" t="str">
        <f t="shared" si="0"/>
        <v>59:エチレンジアミン</v>
      </c>
      <c r="B61" s="94">
        <v>59</v>
      </c>
      <c r="C61" s="94" t="s">
        <v>1013</v>
      </c>
      <c r="D61" s="187" t="s">
        <v>237</v>
      </c>
      <c r="E61" s="186" t="s">
        <v>549</v>
      </c>
    </row>
    <row r="62" spans="1:5" x14ac:dyDescent="0.2">
      <c r="A62" s="94" t="str">
        <f t="shared" si="0"/>
        <v>60:エチレンジアミン四酢酸</v>
      </c>
      <c r="B62" s="94">
        <v>60</v>
      </c>
      <c r="C62" s="94" t="s">
        <v>1013</v>
      </c>
      <c r="D62" s="187" t="s">
        <v>1064</v>
      </c>
      <c r="E62" s="186" t="s">
        <v>507</v>
      </c>
    </row>
    <row r="63" spans="1:5" x14ac:dyDescent="0.2">
      <c r="A63" s="94" t="str">
        <f t="shared" si="0"/>
        <v>61:マンネブ</v>
      </c>
      <c r="B63" s="94">
        <v>61</v>
      </c>
      <c r="C63" s="94" t="s">
        <v>1013</v>
      </c>
      <c r="D63" s="187" t="s">
        <v>1065</v>
      </c>
      <c r="E63" s="186" t="s">
        <v>507</v>
      </c>
    </row>
    <row r="64" spans="1:5" x14ac:dyDescent="0.2">
      <c r="A64" s="94" t="str">
        <f t="shared" si="0"/>
        <v>62:マンコゼブ又はマンゼブ</v>
      </c>
      <c r="B64" s="94">
        <v>62</v>
      </c>
      <c r="C64" s="94" t="s">
        <v>1013</v>
      </c>
      <c r="D64" s="187" t="s">
        <v>1066</v>
      </c>
      <c r="E64" s="186" t="s">
        <v>507</v>
      </c>
    </row>
    <row r="65" spans="1:5" x14ac:dyDescent="0.2">
      <c r="A65" s="94" t="str">
        <f t="shared" si="0"/>
        <v>63:ジクアトジブロミド又はジクワット</v>
      </c>
      <c r="B65" s="94">
        <v>63</v>
      </c>
      <c r="C65" s="94" t="s">
        <v>1013</v>
      </c>
      <c r="D65" s="187" t="s">
        <v>1067</v>
      </c>
      <c r="E65" s="186" t="s">
        <v>507</v>
      </c>
    </row>
    <row r="66" spans="1:5" x14ac:dyDescent="0.2">
      <c r="A66" s="94" t="str">
        <f t="shared" si="0"/>
        <v>64:エトフェンプロックス</v>
      </c>
      <c r="B66" s="94">
        <v>64</v>
      </c>
      <c r="C66" s="94" t="s">
        <v>1013</v>
      </c>
      <c r="D66" s="187" t="s">
        <v>564</v>
      </c>
      <c r="E66" s="186" t="s">
        <v>507</v>
      </c>
    </row>
    <row r="67" spans="1:5" x14ac:dyDescent="0.2">
      <c r="A67" s="94" t="str">
        <f t="shared" si="0"/>
        <v>65:エピクロロヒドリン</v>
      </c>
      <c r="B67" s="94">
        <v>65</v>
      </c>
      <c r="C67" s="94" t="s">
        <v>1013</v>
      </c>
      <c r="D67" s="187" t="s">
        <v>238</v>
      </c>
      <c r="E67" s="186" t="s">
        <v>549</v>
      </c>
    </row>
    <row r="68" spans="1:5" x14ac:dyDescent="0.2">
      <c r="A68" s="94" t="str">
        <f t="shared" ref="A68:A131" si="1">CONCATENATE(B68,":",D68)</f>
        <v>66:１，２－エポキシブタン</v>
      </c>
      <c r="B68" s="94">
        <v>66</v>
      </c>
      <c r="C68" s="94" t="s">
        <v>1013</v>
      </c>
      <c r="D68" s="187" t="s">
        <v>725</v>
      </c>
      <c r="E68" s="186" t="s">
        <v>549</v>
      </c>
    </row>
    <row r="69" spans="1:5" x14ac:dyDescent="0.2">
      <c r="A69" s="94" t="str">
        <f t="shared" si="1"/>
        <v>67:２，３－エポキシ－１－プロパノール</v>
      </c>
      <c r="B69" s="94">
        <v>67</v>
      </c>
      <c r="C69" s="94" t="s">
        <v>1013</v>
      </c>
      <c r="D69" s="187" t="s">
        <v>1035</v>
      </c>
      <c r="E69" s="188" t="s">
        <v>54</v>
      </c>
    </row>
    <row r="70" spans="1:5" x14ac:dyDescent="0.2">
      <c r="A70" s="94" t="str">
        <f t="shared" si="1"/>
        <v>68:酸化プロピレン</v>
      </c>
      <c r="B70" s="94">
        <v>68</v>
      </c>
      <c r="C70" s="94" t="s">
        <v>1013</v>
      </c>
      <c r="D70" s="187" t="s">
        <v>239</v>
      </c>
      <c r="E70" s="186" t="s">
        <v>549</v>
      </c>
    </row>
    <row r="71" spans="1:5" x14ac:dyDescent="0.2">
      <c r="A71" s="94" t="str">
        <f t="shared" si="1"/>
        <v>69:２，３－エポキシプロピル＝フェニルエーテル</v>
      </c>
      <c r="B71" s="94">
        <v>69</v>
      </c>
      <c r="C71" s="94" t="s">
        <v>1013</v>
      </c>
      <c r="D71" s="187" t="s">
        <v>1036</v>
      </c>
      <c r="E71" s="188" t="s">
        <v>54</v>
      </c>
    </row>
    <row r="72" spans="1:5" x14ac:dyDescent="0.2">
      <c r="A72" s="94" t="str">
        <f t="shared" si="1"/>
        <v>70:エマメクチンＢ１ａ安息香酸塩及びエマメクチンＢ１ｂ安息香酸塩の混合物</v>
      </c>
      <c r="B72" s="94">
        <v>70</v>
      </c>
      <c r="C72" s="94" t="s">
        <v>1013</v>
      </c>
      <c r="D72" s="187" t="s">
        <v>565</v>
      </c>
      <c r="E72" s="186" t="s">
        <v>507</v>
      </c>
    </row>
    <row r="73" spans="1:5" x14ac:dyDescent="0.2">
      <c r="A73" s="94" t="str">
        <f t="shared" si="1"/>
        <v>71:塩化第二鉄</v>
      </c>
      <c r="B73" s="94">
        <v>71</v>
      </c>
      <c r="C73" s="94" t="s">
        <v>1013</v>
      </c>
      <c r="D73" s="187" t="s">
        <v>1037</v>
      </c>
      <c r="E73" s="186" t="s">
        <v>507</v>
      </c>
    </row>
    <row r="74" spans="1:5" x14ac:dyDescent="0.2">
      <c r="A74" s="94" t="str">
        <f t="shared" si="1"/>
        <v>72:塩化パラフィン（炭素数が１０から１３までのもの及びその混合物に限る。）</v>
      </c>
      <c r="B74" s="94">
        <v>72</v>
      </c>
      <c r="C74" s="94" t="s">
        <v>1013</v>
      </c>
      <c r="D74" s="187" t="s">
        <v>1038</v>
      </c>
      <c r="E74" s="186" t="s">
        <v>507</v>
      </c>
    </row>
    <row r="75" spans="1:5" x14ac:dyDescent="0.2">
      <c r="A75" s="94" t="str">
        <f t="shared" si="1"/>
        <v>73:１－オクタノール</v>
      </c>
      <c r="B75" s="94">
        <v>73</v>
      </c>
      <c r="C75" s="94" t="s">
        <v>1013</v>
      </c>
      <c r="D75" s="187" t="s">
        <v>1039</v>
      </c>
      <c r="E75" s="188" t="s">
        <v>54</v>
      </c>
    </row>
    <row r="76" spans="1:5" x14ac:dyDescent="0.2">
      <c r="A76" s="94" t="str">
        <f t="shared" si="1"/>
        <v>74:パラ－オクチルフェノール</v>
      </c>
      <c r="B76" s="94">
        <v>74</v>
      </c>
      <c r="C76" s="94" t="s">
        <v>1013</v>
      </c>
      <c r="D76" s="187" t="s">
        <v>1040</v>
      </c>
      <c r="E76" s="186" t="s">
        <v>507</v>
      </c>
    </row>
    <row r="77" spans="1:5" x14ac:dyDescent="0.2">
      <c r="A77" s="94" t="str">
        <f t="shared" si="1"/>
        <v>75:カドミウム及びその化合物</v>
      </c>
      <c r="B77" s="94">
        <v>75</v>
      </c>
      <c r="C77" s="94" t="s">
        <v>1010</v>
      </c>
      <c r="D77" s="187" t="s">
        <v>1068</v>
      </c>
      <c r="E77" s="186" t="s">
        <v>507</v>
      </c>
    </row>
    <row r="78" spans="1:5" x14ac:dyDescent="0.2">
      <c r="A78" s="94" t="str">
        <f t="shared" si="1"/>
        <v>76:イプシロン－カプロラクタム</v>
      </c>
      <c r="B78" s="94">
        <v>76</v>
      </c>
      <c r="C78" s="94" t="s">
        <v>1013</v>
      </c>
      <c r="D78" s="187" t="s">
        <v>1041</v>
      </c>
      <c r="E78" s="186" t="s">
        <v>507</v>
      </c>
    </row>
    <row r="79" spans="1:5" x14ac:dyDescent="0.2">
      <c r="A79" s="94" t="str">
        <f t="shared" si="1"/>
        <v>77:カルシウムシアナミド</v>
      </c>
      <c r="B79" s="94">
        <v>77</v>
      </c>
      <c r="C79" s="94" t="s">
        <v>1013</v>
      </c>
      <c r="D79" s="187" t="s">
        <v>1042</v>
      </c>
      <c r="E79" s="186" t="s">
        <v>507</v>
      </c>
    </row>
    <row r="80" spans="1:5" x14ac:dyDescent="0.2">
      <c r="A80" s="94" t="str">
        <f t="shared" si="1"/>
        <v>78:２，４－キシレノール</v>
      </c>
      <c r="B80" s="94">
        <v>78</v>
      </c>
      <c r="C80" s="94" t="s">
        <v>1013</v>
      </c>
      <c r="D80" s="187" t="s">
        <v>726</v>
      </c>
      <c r="E80" s="188" t="s">
        <v>54</v>
      </c>
    </row>
    <row r="81" spans="1:5" x14ac:dyDescent="0.2">
      <c r="A81" s="94" t="str">
        <f t="shared" si="1"/>
        <v>79:２，６－キシレノール</v>
      </c>
      <c r="B81" s="94">
        <v>79</v>
      </c>
      <c r="C81" s="94" t="s">
        <v>1013</v>
      </c>
      <c r="D81" s="187" t="s">
        <v>1043</v>
      </c>
      <c r="E81" s="188" t="s">
        <v>54</v>
      </c>
    </row>
    <row r="82" spans="1:5" x14ac:dyDescent="0.2">
      <c r="A82" s="94" t="str">
        <f t="shared" si="1"/>
        <v>80:キシレン</v>
      </c>
      <c r="B82" s="94">
        <v>80</v>
      </c>
      <c r="C82" s="94" t="s">
        <v>1013</v>
      </c>
      <c r="D82" s="187" t="s">
        <v>655</v>
      </c>
      <c r="E82" s="186" t="s">
        <v>549</v>
      </c>
    </row>
    <row r="83" spans="1:5" x14ac:dyDescent="0.2">
      <c r="A83" s="94" t="str">
        <f t="shared" si="1"/>
        <v>81:キノリン</v>
      </c>
      <c r="B83" s="94">
        <v>81</v>
      </c>
      <c r="C83" s="94" t="s">
        <v>1013</v>
      </c>
      <c r="D83" s="187" t="s">
        <v>1044</v>
      </c>
      <c r="E83" s="188" t="s">
        <v>54</v>
      </c>
    </row>
    <row r="84" spans="1:5" x14ac:dyDescent="0.2">
      <c r="A84" s="94" t="str">
        <f t="shared" si="1"/>
        <v>82:銀及びその水溶性化合物</v>
      </c>
      <c r="B84" s="94">
        <v>82</v>
      </c>
      <c r="C84" s="94" t="s">
        <v>1013</v>
      </c>
      <c r="D84" s="187" t="s">
        <v>1069</v>
      </c>
      <c r="E84" s="186" t="s">
        <v>507</v>
      </c>
    </row>
    <row r="85" spans="1:5" x14ac:dyDescent="0.2">
      <c r="A85" s="94" t="str">
        <f t="shared" si="1"/>
        <v>83:クメン</v>
      </c>
      <c r="B85" s="94">
        <v>83</v>
      </c>
      <c r="C85" s="94" t="s">
        <v>1013</v>
      </c>
      <c r="D85" s="187" t="s">
        <v>1045</v>
      </c>
      <c r="E85" s="188" t="s">
        <v>54</v>
      </c>
    </row>
    <row r="86" spans="1:5" x14ac:dyDescent="0.2">
      <c r="A86" s="94" t="str">
        <f t="shared" si="1"/>
        <v>84:グリオキサール</v>
      </c>
      <c r="B86" s="94">
        <v>84</v>
      </c>
      <c r="C86" s="94" t="s">
        <v>1013</v>
      </c>
      <c r="D86" s="187" t="s">
        <v>1046</v>
      </c>
      <c r="E86" s="186" t="s">
        <v>549</v>
      </c>
    </row>
    <row r="87" spans="1:5" x14ac:dyDescent="0.2">
      <c r="A87" s="94" t="str">
        <f t="shared" si="1"/>
        <v>85:グルタルアルデヒド</v>
      </c>
      <c r="B87" s="94">
        <v>85</v>
      </c>
      <c r="C87" s="94" t="s">
        <v>1013</v>
      </c>
      <c r="D87" s="187" t="s">
        <v>1070</v>
      </c>
      <c r="E87" s="186" t="s">
        <v>507</v>
      </c>
    </row>
    <row r="88" spans="1:5" x14ac:dyDescent="0.2">
      <c r="A88" s="94" t="str">
        <f t="shared" si="1"/>
        <v>86:クレゾール</v>
      </c>
      <c r="B88" s="94">
        <v>86</v>
      </c>
      <c r="C88" s="94" t="s">
        <v>1013</v>
      </c>
      <c r="D88" s="187" t="s">
        <v>1047</v>
      </c>
      <c r="E88" s="188" t="s">
        <v>54</v>
      </c>
    </row>
    <row r="89" spans="1:5" x14ac:dyDescent="0.2">
      <c r="A89" s="94" t="str">
        <f t="shared" si="1"/>
        <v>87:クロム及び三価クロム化合物</v>
      </c>
      <c r="B89" s="94">
        <v>87</v>
      </c>
      <c r="C89" s="94" t="s">
        <v>1013</v>
      </c>
      <c r="D89" s="187" t="s">
        <v>1071</v>
      </c>
      <c r="E89" s="186" t="s">
        <v>507</v>
      </c>
    </row>
    <row r="90" spans="1:5" x14ac:dyDescent="0.2">
      <c r="A90" s="94" t="str">
        <f t="shared" si="1"/>
        <v>88:六価クロム化合物</v>
      </c>
      <c r="B90" s="94">
        <v>88</v>
      </c>
      <c r="C90" s="94" t="s">
        <v>1010</v>
      </c>
      <c r="D90" s="187" t="s">
        <v>1072</v>
      </c>
      <c r="E90" s="186" t="s">
        <v>507</v>
      </c>
    </row>
    <row r="91" spans="1:5" x14ac:dyDescent="0.2">
      <c r="A91" s="94" t="str">
        <f t="shared" si="1"/>
        <v>89:クロロアニリン</v>
      </c>
      <c r="B91" s="148">
        <v>89</v>
      </c>
      <c r="C91" s="148" t="s">
        <v>1013</v>
      </c>
      <c r="D91" s="189" t="s">
        <v>1048</v>
      </c>
      <c r="E91" s="188" t="s">
        <v>54</v>
      </c>
    </row>
    <row r="92" spans="1:5" x14ac:dyDescent="0.2">
      <c r="A92" s="94" t="str">
        <f t="shared" si="1"/>
        <v>90:アトラジン</v>
      </c>
      <c r="B92" s="94">
        <v>90</v>
      </c>
      <c r="C92" s="94" t="s">
        <v>1013</v>
      </c>
      <c r="D92" s="187" t="s">
        <v>1073</v>
      </c>
      <c r="E92" s="186" t="s">
        <v>507</v>
      </c>
    </row>
    <row r="93" spans="1:5" x14ac:dyDescent="0.2">
      <c r="A93" s="94" t="str">
        <f t="shared" si="1"/>
        <v>91:シアナジン</v>
      </c>
      <c r="B93" s="94">
        <v>91</v>
      </c>
      <c r="C93" s="94" t="s">
        <v>1013</v>
      </c>
      <c r="D93" s="187" t="s">
        <v>566</v>
      </c>
      <c r="E93" s="186" t="s">
        <v>507</v>
      </c>
    </row>
    <row r="94" spans="1:5" x14ac:dyDescent="0.2">
      <c r="A94" s="94" t="str">
        <f t="shared" si="1"/>
        <v>92:トルフェンピラド</v>
      </c>
      <c r="B94" s="94">
        <v>92</v>
      </c>
      <c r="C94" s="94" t="s">
        <v>1013</v>
      </c>
      <c r="D94" s="187" t="s">
        <v>567</v>
      </c>
      <c r="E94" s="186" t="s">
        <v>507</v>
      </c>
    </row>
    <row r="95" spans="1:5" x14ac:dyDescent="0.2">
      <c r="A95" s="94" t="str">
        <f t="shared" si="1"/>
        <v>93:メトラクロール</v>
      </c>
      <c r="B95" s="94">
        <v>93</v>
      </c>
      <c r="C95" s="94" t="s">
        <v>1013</v>
      </c>
      <c r="D95" s="187" t="s">
        <v>568</v>
      </c>
      <c r="E95" s="186" t="s">
        <v>507</v>
      </c>
    </row>
    <row r="96" spans="1:5" x14ac:dyDescent="0.2">
      <c r="A96" s="94" t="str">
        <f t="shared" si="1"/>
        <v>94:塩化ビニル</v>
      </c>
      <c r="B96" s="94">
        <v>94</v>
      </c>
      <c r="C96" s="94" t="s">
        <v>1010</v>
      </c>
      <c r="D96" s="187" t="s">
        <v>656</v>
      </c>
      <c r="E96" s="186" t="s">
        <v>549</v>
      </c>
    </row>
    <row r="97" spans="1:5" x14ac:dyDescent="0.2">
      <c r="A97" s="94" t="str">
        <f t="shared" si="1"/>
        <v>95:フルアジナム</v>
      </c>
      <c r="B97" s="94">
        <v>95</v>
      </c>
      <c r="C97" s="94" t="s">
        <v>1013</v>
      </c>
      <c r="D97" s="187" t="s">
        <v>1074</v>
      </c>
      <c r="E97" s="186" t="s">
        <v>507</v>
      </c>
    </row>
    <row r="98" spans="1:5" x14ac:dyDescent="0.2">
      <c r="A98" s="94" t="str">
        <f t="shared" si="1"/>
        <v>96:ジフェノコナゾール</v>
      </c>
      <c r="B98" s="94">
        <v>96</v>
      </c>
      <c r="C98" s="94" t="s">
        <v>1013</v>
      </c>
      <c r="D98" s="187" t="s">
        <v>569</v>
      </c>
      <c r="E98" s="186" t="s">
        <v>507</v>
      </c>
    </row>
    <row r="99" spans="1:5" x14ac:dyDescent="0.2">
      <c r="A99" s="94" t="str">
        <f t="shared" si="1"/>
        <v>97:１－クロロ－２－（クロロメチル）ベンゼン</v>
      </c>
      <c r="B99" s="94">
        <v>97</v>
      </c>
      <c r="C99" s="94" t="s">
        <v>1013</v>
      </c>
      <c r="D99" s="187" t="s">
        <v>636</v>
      </c>
      <c r="E99" s="188" t="s">
        <v>54</v>
      </c>
    </row>
    <row r="100" spans="1:5" x14ac:dyDescent="0.2">
      <c r="A100" s="94" t="str">
        <f t="shared" si="1"/>
        <v>98:クロロ酢酸</v>
      </c>
      <c r="B100" s="94">
        <v>98</v>
      </c>
      <c r="C100" s="94" t="s">
        <v>1013</v>
      </c>
      <c r="D100" s="187" t="s">
        <v>657</v>
      </c>
      <c r="E100" s="188" t="s">
        <v>54</v>
      </c>
    </row>
    <row r="101" spans="1:5" x14ac:dyDescent="0.2">
      <c r="A101" s="94" t="str">
        <f t="shared" si="1"/>
        <v>99:クロロ酢酸エチル</v>
      </c>
      <c r="B101" s="94">
        <v>99</v>
      </c>
      <c r="C101" s="94" t="s">
        <v>1013</v>
      </c>
      <c r="D101" s="187" t="s">
        <v>637</v>
      </c>
      <c r="E101" s="186" t="s">
        <v>549</v>
      </c>
    </row>
    <row r="102" spans="1:5" x14ac:dyDescent="0.2">
      <c r="A102" s="94" t="str">
        <f t="shared" si="1"/>
        <v>100:プレチラクロール</v>
      </c>
      <c r="B102" s="94">
        <v>100</v>
      </c>
      <c r="C102" s="94" t="s">
        <v>1013</v>
      </c>
      <c r="D102" s="187" t="s">
        <v>570</v>
      </c>
      <c r="E102" s="186" t="s">
        <v>507</v>
      </c>
    </row>
    <row r="103" spans="1:5" x14ac:dyDescent="0.2">
      <c r="A103" s="94" t="str">
        <f t="shared" si="1"/>
        <v>101:アラクロール</v>
      </c>
      <c r="B103" s="94">
        <v>101</v>
      </c>
      <c r="C103" s="94" t="s">
        <v>1013</v>
      </c>
      <c r="D103" s="187" t="s">
        <v>571</v>
      </c>
      <c r="E103" s="186" t="s">
        <v>507</v>
      </c>
    </row>
    <row r="104" spans="1:5" x14ac:dyDescent="0.2">
      <c r="A104" s="94" t="str">
        <f t="shared" si="1"/>
        <v>102:１－クロロ－２，４－ジニトロベンゼン</v>
      </c>
      <c r="B104" s="94">
        <v>102</v>
      </c>
      <c r="C104" s="94" t="s">
        <v>1013</v>
      </c>
      <c r="D104" s="187" t="s">
        <v>1075</v>
      </c>
      <c r="E104" s="186" t="s">
        <v>507</v>
      </c>
    </row>
    <row r="105" spans="1:5" x14ac:dyDescent="0.2">
      <c r="A105" s="94" t="str">
        <f t="shared" si="1"/>
        <v>103:ＨＣＦＣ－１４２ｂ</v>
      </c>
      <c r="B105" s="94">
        <v>103</v>
      </c>
      <c r="C105" s="94" t="s">
        <v>1013</v>
      </c>
      <c r="D105" s="187" t="s">
        <v>1076</v>
      </c>
      <c r="E105" s="186" t="s">
        <v>507</v>
      </c>
    </row>
    <row r="106" spans="1:5" x14ac:dyDescent="0.2">
      <c r="A106" s="94" t="str">
        <f t="shared" si="1"/>
        <v>104:ＨＣＦＣ－２２</v>
      </c>
      <c r="B106" s="94">
        <v>104</v>
      </c>
      <c r="C106" s="94" t="s">
        <v>1013</v>
      </c>
      <c r="D106" s="187" t="s">
        <v>1077</v>
      </c>
      <c r="E106" s="186" t="s">
        <v>507</v>
      </c>
    </row>
    <row r="107" spans="1:5" x14ac:dyDescent="0.2">
      <c r="A107" s="94" t="str">
        <f t="shared" si="1"/>
        <v>105:ＨＣＦＣ－１２４</v>
      </c>
      <c r="B107" s="94">
        <v>105</v>
      </c>
      <c r="C107" s="94" t="s">
        <v>1013</v>
      </c>
      <c r="D107" s="187" t="s">
        <v>1078</v>
      </c>
      <c r="E107" s="186" t="s">
        <v>507</v>
      </c>
    </row>
    <row r="108" spans="1:5" x14ac:dyDescent="0.2">
      <c r="A108" s="94" t="str">
        <f t="shared" si="1"/>
        <v>106:ＨＣＦＣ－１３３</v>
      </c>
      <c r="B108" s="94">
        <v>106</v>
      </c>
      <c r="C108" s="94" t="s">
        <v>1013</v>
      </c>
      <c r="D108" s="187" t="s">
        <v>658</v>
      </c>
      <c r="E108" s="186" t="s">
        <v>549</v>
      </c>
    </row>
    <row r="109" spans="1:5" x14ac:dyDescent="0.2">
      <c r="A109" s="94" t="str">
        <f t="shared" si="1"/>
        <v>107:ＣＦＣ－１３</v>
      </c>
      <c r="B109" s="94">
        <v>107</v>
      </c>
      <c r="C109" s="94" t="s">
        <v>1013</v>
      </c>
      <c r="D109" s="187" t="s">
        <v>659</v>
      </c>
      <c r="E109" s="186" t="s">
        <v>549</v>
      </c>
    </row>
    <row r="110" spans="1:5" x14ac:dyDescent="0.2">
      <c r="A110" s="94" t="str">
        <f t="shared" si="1"/>
        <v>108:メコプロップ</v>
      </c>
      <c r="B110" s="94">
        <v>108</v>
      </c>
      <c r="C110" s="94" t="s">
        <v>1013</v>
      </c>
      <c r="D110" s="187" t="s">
        <v>572</v>
      </c>
      <c r="E110" s="186" t="s">
        <v>507</v>
      </c>
    </row>
    <row r="111" spans="1:5" x14ac:dyDescent="0.2">
      <c r="A111" s="94" t="str">
        <f t="shared" si="1"/>
        <v>109:オルト－クロロトルエン</v>
      </c>
      <c r="B111" s="94">
        <v>109</v>
      </c>
      <c r="C111" s="94" t="s">
        <v>1013</v>
      </c>
      <c r="D111" s="187" t="s">
        <v>638</v>
      </c>
      <c r="E111" s="188" t="s">
        <v>54</v>
      </c>
    </row>
    <row r="112" spans="1:5" x14ac:dyDescent="0.2">
      <c r="A112" s="94" t="str">
        <f t="shared" si="1"/>
        <v>110:パラ－クロロトルエン</v>
      </c>
      <c r="B112" s="94">
        <v>110</v>
      </c>
      <c r="C112" s="94" t="s">
        <v>1013</v>
      </c>
      <c r="D112" s="187" t="s">
        <v>639</v>
      </c>
      <c r="E112" s="188" t="s">
        <v>54</v>
      </c>
    </row>
    <row r="113" spans="1:5" x14ac:dyDescent="0.2">
      <c r="A113" s="94" t="str">
        <f t="shared" si="1"/>
        <v>111:２－クロロ－４－ニトロアニリン</v>
      </c>
      <c r="B113" s="94">
        <v>111</v>
      </c>
      <c r="C113" s="94" t="s">
        <v>1013</v>
      </c>
      <c r="D113" s="187" t="s">
        <v>640</v>
      </c>
      <c r="E113" s="188" t="s">
        <v>54</v>
      </c>
    </row>
    <row r="114" spans="1:5" x14ac:dyDescent="0.2">
      <c r="A114" s="94" t="str">
        <f t="shared" si="1"/>
        <v>112:２－クロロニトロベンゼン</v>
      </c>
      <c r="B114" s="94">
        <v>112</v>
      </c>
      <c r="C114" s="94" t="s">
        <v>1013</v>
      </c>
      <c r="D114" s="187" t="s">
        <v>641</v>
      </c>
      <c r="E114" s="188" t="s">
        <v>54</v>
      </c>
    </row>
    <row r="115" spans="1:5" x14ac:dyDescent="0.2">
      <c r="A115" s="94" t="str">
        <f t="shared" si="1"/>
        <v>113:シマジン又はＣＡＴ</v>
      </c>
      <c r="B115" s="94">
        <v>113</v>
      </c>
      <c r="C115" s="94" t="s">
        <v>1013</v>
      </c>
      <c r="D115" s="187" t="s">
        <v>1079</v>
      </c>
      <c r="E115" s="186" t="s">
        <v>507</v>
      </c>
    </row>
    <row r="116" spans="1:5" x14ac:dyDescent="0.2">
      <c r="A116" s="94" t="str">
        <f t="shared" si="1"/>
        <v>114:インダノファン</v>
      </c>
      <c r="B116" s="94">
        <v>114</v>
      </c>
      <c r="C116" s="94" t="s">
        <v>1013</v>
      </c>
      <c r="D116" s="187" t="s">
        <v>573</v>
      </c>
      <c r="E116" s="186" t="s">
        <v>507</v>
      </c>
    </row>
    <row r="117" spans="1:5" x14ac:dyDescent="0.2">
      <c r="A117" s="94" t="str">
        <f t="shared" si="1"/>
        <v>115:フェントラザミド</v>
      </c>
      <c r="B117" s="94">
        <v>115</v>
      </c>
      <c r="C117" s="94" t="s">
        <v>1013</v>
      </c>
      <c r="D117" s="187" t="s">
        <v>574</v>
      </c>
      <c r="E117" s="186" t="s">
        <v>507</v>
      </c>
    </row>
    <row r="118" spans="1:5" x14ac:dyDescent="0.2">
      <c r="A118" s="94" t="str">
        <f t="shared" si="1"/>
        <v>116:ヘキシチアゾクス</v>
      </c>
      <c r="B118" s="94">
        <v>116</v>
      </c>
      <c r="C118" s="94" t="s">
        <v>1013</v>
      </c>
      <c r="D118" s="187" t="s">
        <v>575</v>
      </c>
      <c r="E118" s="186" t="s">
        <v>507</v>
      </c>
    </row>
    <row r="119" spans="1:5" x14ac:dyDescent="0.2">
      <c r="A119" s="94" t="str">
        <f t="shared" si="1"/>
        <v>117:テブコナゾール</v>
      </c>
      <c r="B119" s="94">
        <v>117</v>
      </c>
      <c r="C119" s="94" t="s">
        <v>1013</v>
      </c>
      <c r="D119" s="187" t="s">
        <v>576</v>
      </c>
      <c r="E119" s="186" t="s">
        <v>507</v>
      </c>
    </row>
    <row r="120" spans="1:5" x14ac:dyDescent="0.2">
      <c r="A120" s="94" t="str">
        <f t="shared" si="1"/>
        <v>118:ミクロブタニル</v>
      </c>
      <c r="B120" s="94">
        <v>118</v>
      </c>
      <c r="C120" s="94" t="s">
        <v>1013</v>
      </c>
      <c r="D120" s="187" t="s">
        <v>577</v>
      </c>
      <c r="E120" s="188" t="s">
        <v>54</v>
      </c>
    </row>
    <row r="121" spans="1:5" x14ac:dyDescent="0.2">
      <c r="A121" s="94" t="str">
        <f t="shared" si="1"/>
        <v>119:フェンブコナゾール</v>
      </c>
      <c r="B121" s="94">
        <v>119</v>
      </c>
      <c r="C121" s="94" t="s">
        <v>1013</v>
      </c>
      <c r="D121" s="187" t="s">
        <v>578</v>
      </c>
      <c r="E121" s="186" t="s">
        <v>507</v>
      </c>
    </row>
    <row r="122" spans="1:5" x14ac:dyDescent="0.2">
      <c r="A122" s="94" t="str">
        <f t="shared" si="1"/>
        <v>120:オルト－クロロフェノール</v>
      </c>
      <c r="B122" s="94">
        <v>120</v>
      </c>
      <c r="C122" s="94" t="s">
        <v>1013</v>
      </c>
      <c r="D122" s="187" t="s">
        <v>642</v>
      </c>
      <c r="E122" s="188" t="s">
        <v>54</v>
      </c>
    </row>
    <row r="123" spans="1:5" x14ac:dyDescent="0.2">
      <c r="A123" s="94" t="str">
        <f t="shared" si="1"/>
        <v>121:パラ－クロロフェノール</v>
      </c>
      <c r="B123" s="94">
        <v>121</v>
      </c>
      <c r="C123" s="94" t="s">
        <v>1013</v>
      </c>
      <c r="D123" s="187" t="s">
        <v>727</v>
      </c>
      <c r="E123" s="188" t="s">
        <v>54</v>
      </c>
    </row>
    <row r="124" spans="1:5" x14ac:dyDescent="0.2">
      <c r="A124" s="94" t="str">
        <f t="shared" si="1"/>
        <v>122:２－クロロプロピオン酸</v>
      </c>
      <c r="B124" s="94">
        <v>122</v>
      </c>
      <c r="C124" s="94" t="s">
        <v>1013</v>
      </c>
      <c r="D124" s="187" t="s">
        <v>728</v>
      </c>
      <c r="E124" s="186" t="s">
        <v>54</v>
      </c>
    </row>
    <row r="125" spans="1:5" x14ac:dyDescent="0.2">
      <c r="A125" s="94" t="str">
        <f t="shared" si="1"/>
        <v>123:塩化アリル</v>
      </c>
      <c r="B125" s="94">
        <v>123</v>
      </c>
      <c r="C125" s="94" t="s">
        <v>1013</v>
      </c>
      <c r="D125" s="187" t="s">
        <v>660</v>
      </c>
      <c r="E125" s="186" t="s">
        <v>549</v>
      </c>
    </row>
    <row r="126" spans="1:5" x14ac:dyDescent="0.2">
      <c r="A126" s="94" t="str">
        <f t="shared" si="1"/>
        <v>124:クミルロン</v>
      </c>
      <c r="B126" s="94">
        <v>124</v>
      </c>
      <c r="C126" s="94" t="s">
        <v>1013</v>
      </c>
      <c r="D126" s="187" t="s">
        <v>579</v>
      </c>
      <c r="E126" s="186" t="s">
        <v>507</v>
      </c>
    </row>
    <row r="127" spans="1:5" x14ac:dyDescent="0.2">
      <c r="A127" s="94" t="str">
        <f t="shared" si="1"/>
        <v>125:クロロベンゼン</v>
      </c>
      <c r="B127" s="94">
        <v>125</v>
      </c>
      <c r="C127" s="94" t="s">
        <v>1013</v>
      </c>
      <c r="D127" s="187" t="s">
        <v>661</v>
      </c>
      <c r="E127" s="186" t="s">
        <v>549</v>
      </c>
    </row>
    <row r="128" spans="1:5" x14ac:dyDescent="0.2">
      <c r="A128" s="94" t="str">
        <f t="shared" si="1"/>
        <v>126:ＣＦＣ－１１５</v>
      </c>
      <c r="B128" s="94">
        <v>126</v>
      </c>
      <c r="C128" s="94" t="s">
        <v>1013</v>
      </c>
      <c r="D128" s="187" t="s">
        <v>662</v>
      </c>
      <c r="E128" s="186" t="s">
        <v>549</v>
      </c>
    </row>
    <row r="129" spans="1:5" x14ac:dyDescent="0.2">
      <c r="A129" s="94" t="str">
        <f t="shared" si="1"/>
        <v>127:クロロホルム</v>
      </c>
      <c r="B129" s="94">
        <v>127</v>
      </c>
      <c r="C129" s="94" t="s">
        <v>1013</v>
      </c>
      <c r="D129" s="187" t="s">
        <v>663</v>
      </c>
      <c r="E129" s="186" t="s">
        <v>549</v>
      </c>
    </row>
    <row r="130" spans="1:5" x14ac:dyDescent="0.2">
      <c r="A130" s="94" t="str">
        <f t="shared" si="1"/>
        <v>128:塩化メチル</v>
      </c>
      <c r="B130" s="94">
        <v>128</v>
      </c>
      <c r="C130" s="94" t="s">
        <v>1013</v>
      </c>
      <c r="D130" s="187" t="s">
        <v>664</v>
      </c>
      <c r="E130" s="186" t="s">
        <v>549</v>
      </c>
    </row>
    <row r="131" spans="1:5" x14ac:dyDescent="0.2">
      <c r="A131" s="94" t="str">
        <f t="shared" si="1"/>
        <v>129:４－クロロ－３－メチルフェノール</v>
      </c>
      <c r="B131" s="94">
        <v>129</v>
      </c>
      <c r="C131" s="94" t="s">
        <v>1013</v>
      </c>
      <c r="D131" s="187" t="s">
        <v>643</v>
      </c>
      <c r="E131" s="186" t="s">
        <v>54</v>
      </c>
    </row>
    <row r="132" spans="1:5" x14ac:dyDescent="0.2">
      <c r="A132" s="94" t="str">
        <f t="shared" ref="A132:A195" si="2">CONCATENATE(B132,":",D132)</f>
        <v>130:ＭＣＰ又はＭＣＰＡ</v>
      </c>
      <c r="B132" s="94">
        <v>130</v>
      </c>
      <c r="C132" s="94" t="s">
        <v>1013</v>
      </c>
      <c r="D132" s="187" t="s">
        <v>1080</v>
      </c>
      <c r="E132" s="186" t="s">
        <v>507</v>
      </c>
    </row>
    <row r="133" spans="1:5" x14ac:dyDescent="0.2">
      <c r="A133" s="94" t="str">
        <f t="shared" si="2"/>
        <v>131:３－クロロ－２－メチル－１－プロペン</v>
      </c>
      <c r="B133" s="94">
        <v>131</v>
      </c>
      <c r="C133" s="94" t="s">
        <v>1013</v>
      </c>
      <c r="D133" s="187" t="s">
        <v>644</v>
      </c>
      <c r="E133" s="186" t="s">
        <v>549</v>
      </c>
    </row>
    <row r="134" spans="1:5" x14ac:dyDescent="0.2">
      <c r="A134" s="94" t="str">
        <f t="shared" si="2"/>
        <v>132:コバルト及びその化合物</v>
      </c>
      <c r="B134" s="94">
        <v>132</v>
      </c>
      <c r="C134" s="94" t="s">
        <v>1013</v>
      </c>
      <c r="D134" s="187" t="s">
        <v>1081</v>
      </c>
      <c r="E134" s="186" t="s">
        <v>507</v>
      </c>
    </row>
    <row r="135" spans="1:5" x14ac:dyDescent="0.2">
      <c r="A135" s="94" t="str">
        <f t="shared" si="2"/>
        <v>133:エチレングリコールモノエチルエーテルアセテート</v>
      </c>
      <c r="B135" s="94">
        <v>133</v>
      </c>
      <c r="C135" s="94" t="s">
        <v>1013</v>
      </c>
      <c r="D135" s="187" t="s">
        <v>580</v>
      </c>
      <c r="E135" s="186" t="s">
        <v>54</v>
      </c>
    </row>
    <row r="136" spans="1:5" x14ac:dyDescent="0.2">
      <c r="A136" s="94" t="str">
        <f t="shared" si="2"/>
        <v>134:酢酸ビニル</v>
      </c>
      <c r="B136" s="94">
        <v>134</v>
      </c>
      <c r="C136" s="94" t="s">
        <v>1013</v>
      </c>
      <c r="D136" s="187" t="s">
        <v>665</v>
      </c>
      <c r="E136" s="186" t="s">
        <v>549</v>
      </c>
    </row>
    <row r="137" spans="1:5" x14ac:dyDescent="0.2">
      <c r="A137" s="94" t="str">
        <f t="shared" si="2"/>
        <v>135:エチレングリコールモノメチルエーテルアセテート</v>
      </c>
      <c r="B137" s="94">
        <v>135</v>
      </c>
      <c r="C137" s="94" t="s">
        <v>1013</v>
      </c>
      <c r="D137" s="187" t="s">
        <v>581</v>
      </c>
      <c r="E137" s="186" t="s">
        <v>549</v>
      </c>
    </row>
    <row r="138" spans="1:5" x14ac:dyDescent="0.2">
      <c r="A138" s="94" t="str">
        <f t="shared" si="2"/>
        <v>136:サリチルアルデヒド</v>
      </c>
      <c r="B138" s="94">
        <v>136</v>
      </c>
      <c r="C138" s="94" t="s">
        <v>1013</v>
      </c>
      <c r="D138" s="187" t="s">
        <v>666</v>
      </c>
      <c r="E138" s="186" t="s">
        <v>54</v>
      </c>
    </row>
    <row r="139" spans="1:5" x14ac:dyDescent="0.2">
      <c r="A139" s="94" t="str">
        <f t="shared" si="2"/>
        <v>137:シアナミド</v>
      </c>
      <c r="B139" s="94">
        <v>137</v>
      </c>
      <c r="C139" s="94" t="s">
        <v>1013</v>
      </c>
      <c r="D139" s="187" t="s">
        <v>645</v>
      </c>
      <c r="E139" s="186" t="s">
        <v>507</v>
      </c>
    </row>
    <row r="140" spans="1:5" x14ac:dyDescent="0.2">
      <c r="A140" s="94" t="str">
        <f t="shared" si="2"/>
        <v>138:ジクロシメット</v>
      </c>
      <c r="B140" s="94">
        <v>138</v>
      </c>
      <c r="C140" s="94" t="s">
        <v>1013</v>
      </c>
      <c r="D140" s="187" t="s">
        <v>582</v>
      </c>
      <c r="E140" s="186" t="s">
        <v>507</v>
      </c>
    </row>
    <row r="141" spans="1:5" x14ac:dyDescent="0.2">
      <c r="A141" s="94" t="str">
        <f t="shared" si="2"/>
        <v>139:トラロメトリン</v>
      </c>
      <c r="B141" s="94">
        <v>139</v>
      </c>
      <c r="C141" s="94" t="s">
        <v>1013</v>
      </c>
      <c r="D141" s="187" t="s">
        <v>583</v>
      </c>
      <c r="E141" s="186" t="s">
        <v>507</v>
      </c>
    </row>
    <row r="142" spans="1:5" x14ac:dyDescent="0.2">
      <c r="A142" s="94" t="str">
        <f t="shared" si="2"/>
        <v>140:フェンプロパトリン</v>
      </c>
      <c r="B142" s="94">
        <v>140</v>
      </c>
      <c r="C142" s="94" t="s">
        <v>1013</v>
      </c>
      <c r="D142" s="187" t="s">
        <v>584</v>
      </c>
      <c r="E142" s="186" t="s">
        <v>507</v>
      </c>
    </row>
    <row r="143" spans="1:5" x14ac:dyDescent="0.2">
      <c r="A143" s="94" t="str">
        <f t="shared" si="2"/>
        <v>141:シモキサニル</v>
      </c>
      <c r="B143" s="94">
        <v>141</v>
      </c>
      <c r="C143" s="94" t="s">
        <v>1013</v>
      </c>
      <c r="D143" s="187" t="s">
        <v>585</v>
      </c>
      <c r="E143" s="186" t="s">
        <v>507</v>
      </c>
    </row>
    <row r="144" spans="1:5" x14ac:dyDescent="0.2">
      <c r="A144" s="94" t="str">
        <f t="shared" si="2"/>
        <v>142:２，４－ジアミノアニソール</v>
      </c>
      <c r="B144" s="94">
        <v>142</v>
      </c>
      <c r="C144" s="94" t="s">
        <v>1013</v>
      </c>
      <c r="D144" s="187" t="s">
        <v>646</v>
      </c>
      <c r="E144" s="186" t="s">
        <v>54</v>
      </c>
    </row>
    <row r="145" spans="1:5" x14ac:dyDescent="0.2">
      <c r="A145" s="94" t="str">
        <f t="shared" si="2"/>
        <v>143:４，４’－ジアミノジフェニルエーテル</v>
      </c>
      <c r="B145" s="94">
        <v>143</v>
      </c>
      <c r="C145" s="94" t="s">
        <v>1013</v>
      </c>
      <c r="D145" s="187" t="s">
        <v>647</v>
      </c>
      <c r="E145" s="186" t="s">
        <v>507</v>
      </c>
    </row>
    <row r="146" spans="1:5" x14ac:dyDescent="0.2">
      <c r="A146" s="94" t="str">
        <f t="shared" si="2"/>
        <v>144:無機シアン化合物（錯塩及びシアン酸塩を除く。）</v>
      </c>
      <c r="B146" s="94">
        <v>144</v>
      </c>
      <c r="C146" s="94" t="s">
        <v>1013</v>
      </c>
      <c r="D146" s="187" t="s">
        <v>1082</v>
      </c>
      <c r="E146" s="186" t="s">
        <v>507</v>
      </c>
    </row>
    <row r="147" spans="1:5" x14ac:dyDescent="0.2">
      <c r="A147" s="94" t="str">
        <f t="shared" si="2"/>
        <v>145:２－（ジエチルアミノ）エタノール</v>
      </c>
      <c r="B147" s="94">
        <v>145</v>
      </c>
      <c r="C147" s="94" t="s">
        <v>1013</v>
      </c>
      <c r="D147" s="187" t="s">
        <v>648</v>
      </c>
      <c r="E147" s="186" t="s">
        <v>54</v>
      </c>
    </row>
    <row r="148" spans="1:5" x14ac:dyDescent="0.2">
      <c r="A148" s="94" t="str">
        <f t="shared" si="2"/>
        <v>146:ピリミホスメチル</v>
      </c>
      <c r="B148" s="94">
        <v>146</v>
      </c>
      <c r="C148" s="94" t="s">
        <v>1013</v>
      </c>
      <c r="D148" s="187" t="s">
        <v>586</v>
      </c>
      <c r="E148" s="186" t="s">
        <v>507</v>
      </c>
    </row>
    <row r="149" spans="1:5" x14ac:dyDescent="0.2">
      <c r="A149" s="94" t="str">
        <f t="shared" si="2"/>
        <v>147:チオベンカルブ又はベンチオカーブ</v>
      </c>
      <c r="B149" s="94">
        <v>147</v>
      </c>
      <c r="C149" s="94" t="s">
        <v>1013</v>
      </c>
      <c r="D149" s="187" t="s">
        <v>587</v>
      </c>
      <c r="E149" s="186" t="s">
        <v>507</v>
      </c>
    </row>
    <row r="150" spans="1:5" x14ac:dyDescent="0.2">
      <c r="A150" s="94" t="str">
        <f t="shared" si="2"/>
        <v>148:カフェンストロール</v>
      </c>
      <c r="B150" s="94">
        <v>148</v>
      </c>
      <c r="C150" s="94" t="s">
        <v>1013</v>
      </c>
      <c r="D150" s="187" t="s">
        <v>588</v>
      </c>
      <c r="E150" s="186" t="s">
        <v>507</v>
      </c>
    </row>
    <row r="151" spans="1:5" x14ac:dyDescent="0.2">
      <c r="A151" s="94" t="str">
        <f t="shared" si="2"/>
        <v>149:四塩化炭素</v>
      </c>
      <c r="B151" s="94">
        <v>149</v>
      </c>
      <c r="C151" s="94" t="s">
        <v>1013</v>
      </c>
      <c r="D151" s="187" t="s">
        <v>667</v>
      </c>
      <c r="E151" s="186" t="s">
        <v>549</v>
      </c>
    </row>
    <row r="152" spans="1:5" x14ac:dyDescent="0.2">
      <c r="A152" s="94" t="str">
        <f t="shared" si="2"/>
        <v>150:１，４－ジオキサン</v>
      </c>
      <c r="B152" s="94">
        <v>150</v>
      </c>
      <c r="C152" s="94" t="s">
        <v>1013</v>
      </c>
      <c r="D152" s="187" t="s">
        <v>668</v>
      </c>
      <c r="E152" s="186" t="s">
        <v>549</v>
      </c>
    </row>
    <row r="153" spans="1:5" x14ac:dyDescent="0.2">
      <c r="A153" s="94" t="str">
        <f t="shared" si="2"/>
        <v>151:１，３－ジオキソラン</v>
      </c>
      <c r="B153" s="94">
        <v>151</v>
      </c>
      <c r="C153" s="94" t="s">
        <v>1013</v>
      </c>
      <c r="D153" s="187" t="s">
        <v>649</v>
      </c>
      <c r="E153" s="186" t="s">
        <v>549</v>
      </c>
    </row>
    <row r="154" spans="1:5" x14ac:dyDescent="0.2">
      <c r="A154" s="94" t="str">
        <f t="shared" si="2"/>
        <v>152:カルタップ</v>
      </c>
      <c r="B154" s="94">
        <v>152</v>
      </c>
      <c r="C154" s="94" t="s">
        <v>1013</v>
      </c>
      <c r="D154" s="187" t="s">
        <v>589</v>
      </c>
      <c r="E154" s="186" t="s">
        <v>507</v>
      </c>
    </row>
    <row r="155" spans="1:5" x14ac:dyDescent="0.2">
      <c r="A155" s="94" t="str">
        <f t="shared" si="2"/>
        <v>153:テトラメトリン</v>
      </c>
      <c r="B155" s="94">
        <v>153</v>
      </c>
      <c r="C155" s="94" t="s">
        <v>1013</v>
      </c>
      <c r="D155" s="187" t="s">
        <v>590</v>
      </c>
      <c r="E155" s="186" t="s">
        <v>507</v>
      </c>
    </row>
    <row r="156" spans="1:5" x14ac:dyDescent="0.2">
      <c r="A156" s="94" t="str">
        <f t="shared" si="2"/>
        <v>154:シクロヘキシルアミン</v>
      </c>
      <c r="B156" s="94">
        <v>154</v>
      </c>
      <c r="C156" s="94" t="s">
        <v>1013</v>
      </c>
      <c r="D156" s="187" t="s">
        <v>669</v>
      </c>
      <c r="E156" s="186" t="s">
        <v>549</v>
      </c>
    </row>
    <row r="157" spans="1:5" x14ac:dyDescent="0.2">
      <c r="A157" s="94" t="str">
        <f t="shared" si="2"/>
        <v>155:Ｎ－（シクロヘキシルチオ）フタルイミド</v>
      </c>
      <c r="B157" s="94">
        <v>155</v>
      </c>
      <c r="C157" s="94" t="s">
        <v>1013</v>
      </c>
      <c r="D157" s="187" t="s">
        <v>650</v>
      </c>
      <c r="E157" s="186" t="s">
        <v>507</v>
      </c>
    </row>
    <row r="158" spans="1:5" x14ac:dyDescent="0.2">
      <c r="A158" s="94" t="str">
        <f t="shared" si="2"/>
        <v>156:ジクロロアニリン</v>
      </c>
      <c r="B158" s="94">
        <v>156</v>
      </c>
      <c r="C158" s="94" t="s">
        <v>1013</v>
      </c>
      <c r="D158" s="187" t="s">
        <v>651</v>
      </c>
      <c r="E158" s="186" t="s">
        <v>507</v>
      </c>
    </row>
    <row r="159" spans="1:5" x14ac:dyDescent="0.2">
      <c r="A159" s="94" t="str">
        <f t="shared" si="2"/>
        <v>157:１，２－ジクロロエタン</v>
      </c>
      <c r="B159" s="94">
        <v>157</v>
      </c>
      <c r="C159" s="94" t="s">
        <v>1013</v>
      </c>
      <c r="D159" s="187" t="s">
        <v>670</v>
      </c>
      <c r="E159" s="186" t="s">
        <v>549</v>
      </c>
    </row>
    <row r="160" spans="1:5" x14ac:dyDescent="0.2">
      <c r="A160" s="94" t="str">
        <f t="shared" si="2"/>
        <v>158:塩化ビニリデン</v>
      </c>
      <c r="B160" s="94">
        <v>158</v>
      </c>
      <c r="C160" s="94" t="s">
        <v>1013</v>
      </c>
      <c r="D160" s="187" t="s">
        <v>671</v>
      </c>
      <c r="E160" s="186" t="s">
        <v>549</v>
      </c>
    </row>
    <row r="161" spans="1:5" x14ac:dyDescent="0.2">
      <c r="A161" s="94" t="str">
        <f t="shared" si="2"/>
        <v>159:シス－１，２－ジクロロエチレン</v>
      </c>
      <c r="B161" s="94">
        <v>159</v>
      </c>
      <c r="C161" s="94" t="s">
        <v>1013</v>
      </c>
      <c r="D161" s="187" t="s">
        <v>652</v>
      </c>
      <c r="E161" s="186" t="s">
        <v>549</v>
      </c>
    </row>
    <row r="162" spans="1:5" x14ac:dyDescent="0.2">
      <c r="A162" s="94" t="str">
        <f t="shared" si="2"/>
        <v>160:３，３’－ジクロロ－４，４’－ジアミノジフェニルメタン</v>
      </c>
      <c r="B162" s="94">
        <v>160</v>
      </c>
      <c r="C162" s="94" t="s">
        <v>1013</v>
      </c>
      <c r="D162" s="187" t="s">
        <v>1083</v>
      </c>
      <c r="E162" s="186" t="s">
        <v>507</v>
      </c>
    </row>
    <row r="163" spans="1:5" x14ac:dyDescent="0.2">
      <c r="A163" s="94" t="str">
        <f t="shared" si="2"/>
        <v>161:ＣＦＣ－１２</v>
      </c>
      <c r="B163" s="94">
        <v>161</v>
      </c>
      <c r="C163" s="94" t="s">
        <v>1013</v>
      </c>
      <c r="D163" s="187" t="s">
        <v>672</v>
      </c>
      <c r="E163" s="186" t="s">
        <v>549</v>
      </c>
    </row>
    <row r="164" spans="1:5" x14ac:dyDescent="0.2">
      <c r="A164" s="94" t="str">
        <f t="shared" si="2"/>
        <v>162:プロピザミド</v>
      </c>
      <c r="B164" s="94">
        <v>162</v>
      </c>
      <c r="C164" s="94" t="s">
        <v>1013</v>
      </c>
      <c r="D164" s="187" t="s">
        <v>1084</v>
      </c>
      <c r="E164" s="186" t="s">
        <v>507</v>
      </c>
    </row>
    <row r="165" spans="1:5" x14ac:dyDescent="0.2">
      <c r="A165" s="94" t="str">
        <f t="shared" si="2"/>
        <v>163:ＣＦＣ－１１４</v>
      </c>
      <c r="B165" s="94">
        <v>163</v>
      </c>
      <c r="C165" s="94" t="s">
        <v>1013</v>
      </c>
      <c r="D165" s="187" t="s">
        <v>673</v>
      </c>
      <c r="E165" s="186" t="s">
        <v>549</v>
      </c>
    </row>
    <row r="166" spans="1:5" x14ac:dyDescent="0.2">
      <c r="A166" s="94" t="str">
        <f t="shared" si="2"/>
        <v>164:ＨＣＦＣ－１２３</v>
      </c>
      <c r="B166" s="94">
        <v>164</v>
      </c>
      <c r="C166" s="94" t="s">
        <v>1013</v>
      </c>
      <c r="D166" s="187" t="s">
        <v>674</v>
      </c>
      <c r="E166" s="186" t="s">
        <v>549</v>
      </c>
    </row>
    <row r="167" spans="1:5" x14ac:dyDescent="0.2">
      <c r="A167" s="94" t="str">
        <f t="shared" si="2"/>
        <v>165:２，４－ジクロロトルエン</v>
      </c>
      <c r="B167" s="94">
        <v>165</v>
      </c>
      <c r="C167" s="94" t="s">
        <v>1013</v>
      </c>
      <c r="D167" s="187" t="s">
        <v>653</v>
      </c>
      <c r="E167" s="186" t="s">
        <v>54</v>
      </c>
    </row>
    <row r="168" spans="1:5" x14ac:dyDescent="0.2">
      <c r="A168" s="94" t="str">
        <f t="shared" si="2"/>
        <v>166:１，２－ジクロロ－４－ニトロベンゼン</v>
      </c>
      <c r="B168" s="94">
        <v>166</v>
      </c>
      <c r="C168" s="94" t="s">
        <v>1013</v>
      </c>
      <c r="D168" s="187" t="s">
        <v>654</v>
      </c>
      <c r="E168" s="186" t="s">
        <v>54</v>
      </c>
    </row>
    <row r="169" spans="1:5" x14ac:dyDescent="0.2">
      <c r="A169" s="94" t="str">
        <f t="shared" si="2"/>
        <v>167:１，４－ジクロロ－２－ニトロベンゼン</v>
      </c>
      <c r="B169" s="94">
        <v>167</v>
      </c>
      <c r="C169" s="94" t="s">
        <v>1013</v>
      </c>
      <c r="D169" s="187" t="s">
        <v>1085</v>
      </c>
      <c r="E169" s="186" t="s">
        <v>507</v>
      </c>
    </row>
    <row r="170" spans="1:5" x14ac:dyDescent="0.2">
      <c r="A170" s="94" t="str">
        <f t="shared" si="2"/>
        <v>168:イプロジオン</v>
      </c>
      <c r="B170" s="94">
        <v>168</v>
      </c>
      <c r="C170" s="94" t="s">
        <v>1013</v>
      </c>
      <c r="D170" s="187" t="s">
        <v>591</v>
      </c>
      <c r="E170" s="186" t="s">
        <v>54</v>
      </c>
    </row>
    <row r="171" spans="1:5" x14ac:dyDescent="0.2">
      <c r="A171" s="94" t="str">
        <f t="shared" si="2"/>
        <v>169:ジウロン又はＤＣＭＵ</v>
      </c>
      <c r="B171" s="94">
        <v>169</v>
      </c>
      <c r="C171" s="94" t="s">
        <v>1013</v>
      </c>
      <c r="D171" s="187" t="s">
        <v>1086</v>
      </c>
      <c r="E171" s="186" t="s">
        <v>507</v>
      </c>
    </row>
    <row r="172" spans="1:5" x14ac:dyDescent="0.2">
      <c r="A172" s="94" t="str">
        <f t="shared" si="2"/>
        <v>170:テトラコナゾール</v>
      </c>
      <c r="B172" s="94">
        <v>170</v>
      </c>
      <c r="C172" s="94" t="s">
        <v>1013</v>
      </c>
      <c r="D172" s="187" t="s">
        <v>592</v>
      </c>
      <c r="E172" s="186" t="s">
        <v>54</v>
      </c>
    </row>
    <row r="173" spans="1:5" x14ac:dyDescent="0.2">
      <c r="A173" s="94" t="str">
        <f t="shared" si="2"/>
        <v>171:プロピコナゾール</v>
      </c>
      <c r="B173" s="94">
        <v>171</v>
      </c>
      <c r="C173" s="94" t="s">
        <v>1013</v>
      </c>
      <c r="D173" s="187" t="s">
        <v>593</v>
      </c>
      <c r="E173" s="186" t="s">
        <v>507</v>
      </c>
    </row>
    <row r="174" spans="1:5" x14ac:dyDescent="0.2">
      <c r="A174" s="94" t="str">
        <f t="shared" si="2"/>
        <v>172:オキサジクロメホン</v>
      </c>
      <c r="B174" s="94">
        <v>172</v>
      </c>
      <c r="C174" s="94" t="s">
        <v>1013</v>
      </c>
      <c r="D174" s="187" t="s">
        <v>594</v>
      </c>
      <c r="E174" s="186" t="s">
        <v>507</v>
      </c>
    </row>
    <row r="175" spans="1:5" x14ac:dyDescent="0.2">
      <c r="A175" s="94" t="str">
        <f t="shared" si="2"/>
        <v>173:ビンクロゾリン</v>
      </c>
      <c r="B175" s="94">
        <v>173</v>
      </c>
      <c r="C175" s="94" t="s">
        <v>1013</v>
      </c>
      <c r="D175" s="187" t="s">
        <v>595</v>
      </c>
      <c r="E175" s="186" t="s">
        <v>507</v>
      </c>
    </row>
    <row r="176" spans="1:5" x14ac:dyDescent="0.2">
      <c r="A176" s="94" t="str">
        <f t="shared" si="2"/>
        <v>174:リニュロン</v>
      </c>
      <c r="B176" s="94">
        <v>174</v>
      </c>
      <c r="C176" s="94" t="s">
        <v>1013</v>
      </c>
      <c r="D176" s="187" t="s">
        <v>1087</v>
      </c>
      <c r="E176" s="186" t="s">
        <v>507</v>
      </c>
    </row>
    <row r="177" spans="1:5" x14ac:dyDescent="0.2">
      <c r="A177" s="94" t="str">
        <f t="shared" si="2"/>
        <v>175:２，４－Ｄ又は２，４－ＰＡ</v>
      </c>
      <c r="B177" s="94">
        <v>175</v>
      </c>
      <c r="C177" s="94" t="s">
        <v>1013</v>
      </c>
      <c r="D177" s="187" t="s">
        <v>1088</v>
      </c>
      <c r="E177" s="186" t="s">
        <v>507</v>
      </c>
    </row>
    <row r="178" spans="1:5" x14ac:dyDescent="0.2">
      <c r="A178" s="94" t="str">
        <f t="shared" si="2"/>
        <v>176:ＨＣＦＣ－１４１ｂ</v>
      </c>
      <c r="B178" s="94">
        <v>176</v>
      </c>
      <c r="C178" s="94" t="s">
        <v>1013</v>
      </c>
      <c r="D178" s="187" t="s">
        <v>1089</v>
      </c>
      <c r="E178" s="186" t="s">
        <v>507</v>
      </c>
    </row>
    <row r="179" spans="1:5" x14ac:dyDescent="0.2">
      <c r="A179" s="94" t="str">
        <f t="shared" si="2"/>
        <v>177:ＨＣＦＣ－２１</v>
      </c>
      <c r="B179" s="94">
        <v>177</v>
      </c>
      <c r="C179" s="94" t="s">
        <v>1013</v>
      </c>
      <c r="D179" s="187" t="s">
        <v>675</v>
      </c>
      <c r="E179" s="186" t="s">
        <v>549</v>
      </c>
    </row>
    <row r="180" spans="1:5" x14ac:dyDescent="0.2">
      <c r="A180" s="94" t="str">
        <f t="shared" si="2"/>
        <v>178:１，２－ジクロロプロパン</v>
      </c>
      <c r="B180" s="94">
        <v>178</v>
      </c>
      <c r="C180" s="94" t="s">
        <v>1013</v>
      </c>
      <c r="D180" s="187" t="s">
        <v>676</v>
      </c>
      <c r="E180" s="186" t="s">
        <v>549</v>
      </c>
    </row>
    <row r="181" spans="1:5" x14ac:dyDescent="0.2">
      <c r="A181" s="94" t="str">
        <f t="shared" si="2"/>
        <v>179:Ｄ－Ｄ</v>
      </c>
      <c r="B181" s="94">
        <v>179</v>
      </c>
      <c r="C181" s="94" t="s">
        <v>1013</v>
      </c>
      <c r="D181" s="187" t="s">
        <v>677</v>
      </c>
      <c r="E181" s="186" t="s">
        <v>549</v>
      </c>
    </row>
    <row r="182" spans="1:5" x14ac:dyDescent="0.2">
      <c r="A182" s="94" t="str">
        <f t="shared" si="2"/>
        <v>180:３，３’－ジクロロベンジジン</v>
      </c>
      <c r="B182" s="94">
        <v>180</v>
      </c>
      <c r="C182" s="94" t="s">
        <v>1013</v>
      </c>
      <c r="D182" s="187" t="s">
        <v>1090</v>
      </c>
      <c r="E182" s="186" t="s">
        <v>507</v>
      </c>
    </row>
    <row r="183" spans="1:5" x14ac:dyDescent="0.2">
      <c r="A183" s="94" t="str">
        <f t="shared" si="2"/>
        <v>181:ジクロロベンゼン</v>
      </c>
      <c r="B183" s="148">
        <v>181</v>
      </c>
      <c r="C183" s="148" t="s">
        <v>1013</v>
      </c>
      <c r="D183" s="189" t="s">
        <v>1170</v>
      </c>
      <c r="E183" s="186" t="s">
        <v>54</v>
      </c>
    </row>
    <row r="184" spans="1:5" x14ac:dyDescent="0.2">
      <c r="A184" s="94" t="str">
        <f t="shared" si="2"/>
        <v>182:ピラゾキシフェン</v>
      </c>
      <c r="B184" s="94">
        <v>182</v>
      </c>
      <c r="C184" s="94" t="s">
        <v>1013</v>
      </c>
      <c r="D184" s="187" t="s">
        <v>1091</v>
      </c>
      <c r="E184" s="186" t="s">
        <v>507</v>
      </c>
    </row>
    <row r="185" spans="1:5" x14ac:dyDescent="0.2">
      <c r="A185" s="94" t="str">
        <f t="shared" si="2"/>
        <v>183:ピラゾレート</v>
      </c>
      <c r="B185" s="94">
        <v>183</v>
      </c>
      <c r="C185" s="94" t="s">
        <v>1013</v>
      </c>
      <c r="D185" s="187" t="s">
        <v>596</v>
      </c>
      <c r="E185" s="186" t="s">
        <v>507</v>
      </c>
    </row>
    <row r="186" spans="1:5" x14ac:dyDescent="0.2">
      <c r="A186" s="94" t="str">
        <f t="shared" si="2"/>
        <v>184:ジクロベニル又はＤＢＮ</v>
      </c>
      <c r="B186" s="94">
        <v>184</v>
      </c>
      <c r="C186" s="94" t="s">
        <v>1013</v>
      </c>
      <c r="D186" s="187" t="s">
        <v>1092</v>
      </c>
      <c r="E186" s="186" t="s">
        <v>507</v>
      </c>
    </row>
    <row r="187" spans="1:5" x14ac:dyDescent="0.2">
      <c r="A187" s="94" t="str">
        <f t="shared" si="2"/>
        <v>185:ＨＣＦＣ－２２５</v>
      </c>
      <c r="B187" s="94">
        <v>185</v>
      </c>
      <c r="C187" s="94" t="s">
        <v>1013</v>
      </c>
      <c r="D187" s="187" t="s">
        <v>1093</v>
      </c>
      <c r="E187" s="186" t="s">
        <v>507</v>
      </c>
    </row>
    <row r="188" spans="1:5" x14ac:dyDescent="0.2">
      <c r="A188" s="94" t="str">
        <f t="shared" si="2"/>
        <v>186:塩化メチレン</v>
      </c>
      <c r="B188" s="94">
        <v>186</v>
      </c>
      <c r="C188" s="94" t="s">
        <v>1013</v>
      </c>
      <c r="D188" s="187" t="s">
        <v>678</v>
      </c>
      <c r="E188" s="186" t="s">
        <v>549</v>
      </c>
    </row>
    <row r="189" spans="1:5" x14ac:dyDescent="0.2">
      <c r="A189" s="94" t="str">
        <f t="shared" si="2"/>
        <v>187:ジチアノン</v>
      </c>
      <c r="B189" s="94">
        <v>187</v>
      </c>
      <c r="C189" s="94" t="s">
        <v>1013</v>
      </c>
      <c r="D189" s="187" t="s">
        <v>1094</v>
      </c>
      <c r="E189" s="186" t="s">
        <v>507</v>
      </c>
    </row>
    <row r="190" spans="1:5" x14ac:dyDescent="0.2">
      <c r="A190" s="94" t="str">
        <f t="shared" si="2"/>
        <v>188:Ｎ，Ｎ－ジシクロヘキシルアミン</v>
      </c>
      <c r="B190" s="94">
        <v>188</v>
      </c>
      <c r="C190" s="94" t="s">
        <v>1013</v>
      </c>
      <c r="D190" s="187" t="s">
        <v>1171</v>
      </c>
      <c r="E190" s="186" t="s">
        <v>54</v>
      </c>
    </row>
    <row r="191" spans="1:5" x14ac:dyDescent="0.2">
      <c r="A191" s="94" t="str">
        <f t="shared" si="2"/>
        <v>189:Ｎ，Ｎ－ジシクロヘキシル－２－ベンゾチアゾールスルフェンアミド</v>
      </c>
      <c r="B191" s="94">
        <v>189</v>
      </c>
      <c r="C191" s="94" t="s">
        <v>1013</v>
      </c>
      <c r="D191" s="187" t="s">
        <v>1172</v>
      </c>
      <c r="E191" s="186" t="s">
        <v>54</v>
      </c>
    </row>
    <row r="192" spans="1:5" x14ac:dyDescent="0.2">
      <c r="A192" s="94" t="str">
        <f t="shared" si="2"/>
        <v>190:ジシクロペンタジエン</v>
      </c>
      <c r="B192" s="94">
        <v>190</v>
      </c>
      <c r="C192" s="94" t="s">
        <v>1013</v>
      </c>
      <c r="D192" s="187" t="s">
        <v>1173</v>
      </c>
      <c r="E192" s="186" t="s">
        <v>54</v>
      </c>
    </row>
    <row r="193" spans="1:5" x14ac:dyDescent="0.2">
      <c r="A193" s="94" t="str">
        <f t="shared" si="2"/>
        <v>191:イソプロチオラン</v>
      </c>
      <c r="B193" s="94">
        <v>191</v>
      </c>
      <c r="C193" s="94" t="s">
        <v>1013</v>
      </c>
      <c r="D193" s="187" t="s">
        <v>1095</v>
      </c>
      <c r="E193" s="186" t="s">
        <v>507</v>
      </c>
    </row>
    <row r="194" spans="1:5" x14ac:dyDescent="0.2">
      <c r="A194" s="94" t="str">
        <f t="shared" si="2"/>
        <v>192:エディフェンホス又はＥＤＤＰ</v>
      </c>
      <c r="B194" s="94">
        <v>192</v>
      </c>
      <c r="C194" s="94" t="s">
        <v>1013</v>
      </c>
      <c r="D194" s="187" t="s">
        <v>1096</v>
      </c>
      <c r="E194" s="186" t="s">
        <v>507</v>
      </c>
    </row>
    <row r="195" spans="1:5" x14ac:dyDescent="0.2">
      <c r="A195" s="94" t="str">
        <f t="shared" si="2"/>
        <v>193:エチルチオメトン又はジスルホトン</v>
      </c>
      <c r="B195" s="94">
        <v>193</v>
      </c>
      <c r="C195" s="94" t="s">
        <v>1013</v>
      </c>
      <c r="D195" s="187" t="s">
        <v>1097</v>
      </c>
      <c r="E195" s="186" t="s">
        <v>507</v>
      </c>
    </row>
    <row r="196" spans="1:5" x14ac:dyDescent="0.2">
      <c r="A196" s="94" t="str">
        <f t="shared" ref="A196:A259" si="3">CONCATENATE(B196,":",D196)</f>
        <v>194:ホサロン</v>
      </c>
      <c r="B196" s="94">
        <v>194</v>
      </c>
      <c r="C196" s="94" t="s">
        <v>1013</v>
      </c>
      <c r="D196" s="187" t="s">
        <v>1098</v>
      </c>
      <c r="E196" s="186" t="s">
        <v>507</v>
      </c>
    </row>
    <row r="197" spans="1:5" x14ac:dyDescent="0.2">
      <c r="A197" s="94" t="str">
        <f t="shared" si="3"/>
        <v>195:プロチオホス</v>
      </c>
      <c r="B197" s="94">
        <v>195</v>
      </c>
      <c r="C197" s="94" t="s">
        <v>1013</v>
      </c>
      <c r="D197" s="187" t="s">
        <v>679</v>
      </c>
      <c r="E197" s="186" t="s">
        <v>549</v>
      </c>
    </row>
    <row r="198" spans="1:5" x14ac:dyDescent="0.2">
      <c r="A198" s="94" t="str">
        <f t="shared" si="3"/>
        <v>196:メチダチオン又はＤＭＴＰ</v>
      </c>
      <c r="B198" s="94">
        <v>196</v>
      </c>
      <c r="C198" s="94" t="s">
        <v>1013</v>
      </c>
      <c r="D198" s="187" t="s">
        <v>1099</v>
      </c>
      <c r="E198" s="186" t="s">
        <v>507</v>
      </c>
    </row>
    <row r="199" spans="1:5" x14ac:dyDescent="0.2">
      <c r="A199" s="94" t="str">
        <f t="shared" si="3"/>
        <v>197:マラソン又はマラチオン</v>
      </c>
      <c r="B199" s="94">
        <v>197</v>
      </c>
      <c r="C199" s="94" t="s">
        <v>1013</v>
      </c>
      <c r="D199" s="187" t="s">
        <v>1100</v>
      </c>
      <c r="E199" s="186" t="s">
        <v>507</v>
      </c>
    </row>
    <row r="200" spans="1:5" x14ac:dyDescent="0.2">
      <c r="A200" s="94" t="str">
        <f t="shared" si="3"/>
        <v>198:ジメトエート</v>
      </c>
      <c r="B200" s="94">
        <v>198</v>
      </c>
      <c r="C200" s="94" t="s">
        <v>1013</v>
      </c>
      <c r="D200" s="187" t="s">
        <v>597</v>
      </c>
      <c r="E200" s="186" t="s">
        <v>507</v>
      </c>
    </row>
    <row r="201" spans="1:5" x14ac:dyDescent="0.2">
      <c r="A201" s="94" t="str">
        <f t="shared" si="3"/>
        <v>199:ＣＩフルオレスセント２６０</v>
      </c>
      <c r="B201" s="94">
        <v>199</v>
      </c>
      <c r="C201" s="94" t="s">
        <v>1013</v>
      </c>
      <c r="D201" s="187" t="s">
        <v>598</v>
      </c>
      <c r="E201" s="186" t="s">
        <v>507</v>
      </c>
    </row>
    <row r="202" spans="1:5" x14ac:dyDescent="0.2">
      <c r="A202" s="94" t="str">
        <f t="shared" si="3"/>
        <v>200:ジニトロトルエン</v>
      </c>
      <c r="B202" s="94">
        <v>200</v>
      </c>
      <c r="C202" s="94" t="s">
        <v>1013</v>
      </c>
      <c r="D202" s="187" t="s">
        <v>1101</v>
      </c>
      <c r="E202" s="186" t="s">
        <v>507</v>
      </c>
    </row>
    <row r="203" spans="1:5" x14ac:dyDescent="0.2">
      <c r="A203" s="94" t="str">
        <f t="shared" si="3"/>
        <v>201:２，４－ジニトロフェノール</v>
      </c>
      <c r="B203" s="94">
        <v>201</v>
      </c>
      <c r="C203" s="94" t="s">
        <v>1013</v>
      </c>
      <c r="D203" s="187" t="s">
        <v>116</v>
      </c>
      <c r="E203" s="186" t="s">
        <v>549</v>
      </c>
    </row>
    <row r="204" spans="1:5" x14ac:dyDescent="0.2">
      <c r="A204" s="94" t="str">
        <f t="shared" si="3"/>
        <v>202:ジビニルベンゼン</v>
      </c>
      <c r="B204" s="94">
        <v>202</v>
      </c>
      <c r="C204" s="94" t="s">
        <v>1013</v>
      </c>
      <c r="D204" s="187" t="s">
        <v>729</v>
      </c>
      <c r="E204" s="186" t="s">
        <v>54</v>
      </c>
    </row>
    <row r="205" spans="1:5" x14ac:dyDescent="0.2">
      <c r="A205" s="94" t="str">
        <f t="shared" si="3"/>
        <v>203:ジフェニルアミン</v>
      </c>
      <c r="B205" s="94">
        <v>203</v>
      </c>
      <c r="C205" s="94" t="s">
        <v>1013</v>
      </c>
      <c r="D205" s="187" t="s">
        <v>1102</v>
      </c>
      <c r="E205" s="186" t="s">
        <v>507</v>
      </c>
    </row>
    <row r="206" spans="1:5" x14ac:dyDescent="0.2">
      <c r="A206" s="94" t="str">
        <f t="shared" si="3"/>
        <v>204:ジフェニルエーテル</v>
      </c>
      <c r="B206" s="94">
        <v>204</v>
      </c>
      <c r="C206" s="94" t="s">
        <v>1013</v>
      </c>
      <c r="D206" s="187" t="s">
        <v>117</v>
      </c>
      <c r="E206" s="186" t="s">
        <v>54</v>
      </c>
    </row>
    <row r="207" spans="1:5" x14ac:dyDescent="0.2">
      <c r="A207" s="94" t="str">
        <f t="shared" si="3"/>
        <v>205:１，３－ジフェニルグアニジン</v>
      </c>
      <c r="B207" s="94">
        <v>205</v>
      </c>
      <c r="C207" s="94" t="s">
        <v>1013</v>
      </c>
      <c r="D207" s="187" t="s">
        <v>118</v>
      </c>
      <c r="E207" s="186" t="s">
        <v>54</v>
      </c>
    </row>
    <row r="208" spans="1:5" x14ac:dyDescent="0.2">
      <c r="A208" s="94" t="str">
        <f t="shared" si="3"/>
        <v>206:カルボスルファン</v>
      </c>
      <c r="B208" s="94">
        <v>206</v>
      </c>
      <c r="C208" s="94" t="s">
        <v>1013</v>
      </c>
      <c r="D208" s="187" t="s">
        <v>680</v>
      </c>
      <c r="E208" s="186" t="s">
        <v>549</v>
      </c>
    </row>
    <row r="209" spans="1:5" x14ac:dyDescent="0.2">
      <c r="A209" s="94" t="str">
        <f t="shared" si="3"/>
        <v>207:２，６－ジ－ターシャリ－ブチル－４－クレゾール</v>
      </c>
      <c r="B209" s="94">
        <v>207</v>
      </c>
      <c r="C209" s="94" t="s">
        <v>1013</v>
      </c>
      <c r="D209" s="187" t="s">
        <v>119</v>
      </c>
      <c r="E209" s="186" t="s">
        <v>507</v>
      </c>
    </row>
    <row r="210" spans="1:5" x14ac:dyDescent="0.2">
      <c r="A210" s="94" t="str">
        <f t="shared" si="3"/>
        <v>208:２，４－ジ－ターシャリ－ブチルフェノール</v>
      </c>
      <c r="B210" s="94">
        <v>208</v>
      </c>
      <c r="C210" s="94" t="s">
        <v>1013</v>
      </c>
      <c r="D210" s="187" t="s">
        <v>120</v>
      </c>
      <c r="E210" s="186" t="s">
        <v>507</v>
      </c>
    </row>
    <row r="211" spans="1:5" x14ac:dyDescent="0.2">
      <c r="A211" s="94" t="str">
        <f t="shared" si="3"/>
        <v>209:ジブロモクロロメタン</v>
      </c>
      <c r="B211" s="94">
        <v>209</v>
      </c>
      <c r="C211" s="94" t="s">
        <v>1013</v>
      </c>
      <c r="D211" s="187" t="s">
        <v>121</v>
      </c>
      <c r="E211" s="186" t="s">
        <v>549</v>
      </c>
    </row>
    <row r="212" spans="1:5" x14ac:dyDescent="0.2">
      <c r="A212" s="94" t="str">
        <f t="shared" si="3"/>
        <v>210:２，２－ジブロモ－２－シアノアセトアミド</v>
      </c>
      <c r="B212" s="94">
        <v>210</v>
      </c>
      <c r="C212" s="94" t="s">
        <v>1013</v>
      </c>
      <c r="D212" s="187" t="s">
        <v>122</v>
      </c>
      <c r="E212" s="186" t="s">
        <v>507</v>
      </c>
    </row>
    <row r="213" spans="1:5" x14ac:dyDescent="0.2">
      <c r="A213" s="94" t="str">
        <f t="shared" si="3"/>
        <v>211:ハロン－２４０２</v>
      </c>
      <c r="B213" s="94">
        <v>211</v>
      </c>
      <c r="C213" s="94" t="s">
        <v>1013</v>
      </c>
      <c r="D213" s="187" t="s">
        <v>681</v>
      </c>
      <c r="E213" s="186" t="s">
        <v>549</v>
      </c>
    </row>
    <row r="214" spans="1:5" x14ac:dyDescent="0.2">
      <c r="A214" s="94" t="str">
        <f t="shared" si="3"/>
        <v>212:アセフェート</v>
      </c>
      <c r="B214" s="94">
        <v>212</v>
      </c>
      <c r="C214" s="94" t="s">
        <v>1013</v>
      </c>
      <c r="D214" s="187" t="s">
        <v>599</v>
      </c>
      <c r="E214" s="186" t="s">
        <v>507</v>
      </c>
    </row>
    <row r="215" spans="1:5" x14ac:dyDescent="0.2">
      <c r="A215" s="94" t="str">
        <f t="shared" si="3"/>
        <v>213:Ｎ，Ｎ－ジメチルアセトアミド</v>
      </c>
      <c r="B215" s="94">
        <v>213</v>
      </c>
      <c r="C215" s="94" t="s">
        <v>1013</v>
      </c>
      <c r="D215" s="187" t="s">
        <v>123</v>
      </c>
      <c r="E215" s="186" t="s">
        <v>54</v>
      </c>
    </row>
    <row r="216" spans="1:5" x14ac:dyDescent="0.2">
      <c r="A216" s="94" t="str">
        <f t="shared" si="3"/>
        <v>214:２，４－ジメチルアニリン</v>
      </c>
      <c r="B216" s="94">
        <v>214</v>
      </c>
      <c r="C216" s="94" t="s">
        <v>1013</v>
      </c>
      <c r="D216" s="187" t="s">
        <v>124</v>
      </c>
      <c r="E216" s="186" t="s">
        <v>54</v>
      </c>
    </row>
    <row r="217" spans="1:5" x14ac:dyDescent="0.2">
      <c r="A217" s="94" t="str">
        <f t="shared" si="3"/>
        <v>215:２，６－ジメチルアニリン</v>
      </c>
      <c r="B217" s="94">
        <v>215</v>
      </c>
      <c r="C217" s="94" t="s">
        <v>1013</v>
      </c>
      <c r="D217" s="187" t="s">
        <v>682</v>
      </c>
      <c r="E217" s="186" t="s">
        <v>54</v>
      </c>
    </row>
    <row r="218" spans="1:5" x14ac:dyDescent="0.2">
      <c r="A218" s="94" t="str">
        <f t="shared" si="3"/>
        <v>216:Ｎ，Ｎ－ジメチルアニリン</v>
      </c>
      <c r="B218" s="94">
        <v>216</v>
      </c>
      <c r="C218" s="94" t="s">
        <v>1013</v>
      </c>
      <c r="D218" s="187" t="s">
        <v>125</v>
      </c>
      <c r="E218" s="186" t="s">
        <v>54</v>
      </c>
    </row>
    <row r="219" spans="1:5" x14ac:dyDescent="0.2">
      <c r="A219" s="94" t="str">
        <f t="shared" si="3"/>
        <v>217:チオシクラム</v>
      </c>
      <c r="B219" s="94">
        <v>217</v>
      </c>
      <c r="C219" s="94" t="s">
        <v>1013</v>
      </c>
      <c r="D219" s="187" t="s">
        <v>600</v>
      </c>
      <c r="E219" s="186" t="s">
        <v>507</v>
      </c>
    </row>
    <row r="220" spans="1:5" x14ac:dyDescent="0.2">
      <c r="A220" s="94" t="str">
        <f t="shared" si="3"/>
        <v>218:ジメチルアミン</v>
      </c>
      <c r="B220" s="94">
        <v>218</v>
      </c>
      <c r="C220" s="94" t="s">
        <v>1013</v>
      </c>
      <c r="D220" s="187" t="s">
        <v>126</v>
      </c>
      <c r="E220" s="186" t="s">
        <v>549</v>
      </c>
    </row>
    <row r="221" spans="1:5" x14ac:dyDescent="0.2">
      <c r="A221" s="94" t="str">
        <f t="shared" si="3"/>
        <v>219:ジメチルジスルフィド</v>
      </c>
      <c r="B221" s="94">
        <v>219</v>
      </c>
      <c r="C221" s="94" t="s">
        <v>1013</v>
      </c>
      <c r="D221" s="187" t="s">
        <v>127</v>
      </c>
      <c r="E221" s="186" t="s">
        <v>549</v>
      </c>
    </row>
    <row r="222" spans="1:5" x14ac:dyDescent="0.2">
      <c r="A222" s="94" t="str">
        <f t="shared" si="3"/>
        <v>220:ジメチルジチオカルバミン酸の水溶性塩</v>
      </c>
      <c r="B222" s="94">
        <v>220</v>
      </c>
      <c r="C222" s="94" t="s">
        <v>1013</v>
      </c>
      <c r="D222" s="187" t="s">
        <v>128</v>
      </c>
      <c r="E222" s="186" t="s">
        <v>507</v>
      </c>
    </row>
    <row r="223" spans="1:5" x14ac:dyDescent="0.2">
      <c r="A223" s="94" t="str">
        <f t="shared" si="3"/>
        <v>221:ベンフラカルブ</v>
      </c>
      <c r="B223" s="94">
        <v>221</v>
      </c>
      <c r="C223" s="94" t="s">
        <v>1013</v>
      </c>
      <c r="D223" s="187" t="s">
        <v>601</v>
      </c>
      <c r="E223" s="186" t="s">
        <v>507</v>
      </c>
    </row>
    <row r="224" spans="1:5" x14ac:dyDescent="0.2">
      <c r="A224" s="94" t="str">
        <f t="shared" si="3"/>
        <v>222:フェノチオカルブ</v>
      </c>
      <c r="B224" s="94">
        <v>222</v>
      </c>
      <c r="C224" s="94" t="s">
        <v>1013</v>
      </c>
      <c r="D224" s="187" t="s">
        <v>1103</v>
      </c>
      <c r="E224" s="186" t="s">
        <v>507</v>
      </c>
    </row>
    <row r="225" spans="1:5" x14ac:dyDescent="0.2">
      <c r="A225" s="94" t="str">
        <f t="shared" si="3"/>
        <v>223:Ｎ，Ｎ－ジメチルドデシルアミン</v>
      </c>
      <c r="B225" s="94">
        <v>223</v>
      </c>
      <c r="C225" s="94" t="s">
        <v>1013</v>
      </c>
      <c r="D225" s="187" t="s">
        <v>129</v>
      </c>
      <c r="E225" s="186" t="s">
        <v>507</v>
      </c>
    </row>
    <row r="226" spans="1:5" x14ac:dyDescent="0.2">
      <c r="A226" s="94" t="str">
        <f t="shared" si="3"/>
        <v>224:Ｎ，Ｎ－ジメチルドデシルアミン＝Ｎ－オキシド</v>
      </c>
      <c r="B226" s="94">
        <v>224</v>
      </c>
      <c r="C226" s="94" t="s">
        <v>1013</v>
      </c>
      <c r="D226" s="187" t="s">
        <v>1104</v>
      </c>
      <c r="E226" s="186" t="s">
        <v>507</v>
      </c>
    </row>
    <row r="227" spans="1:5" x14ac:dyDescent="0.2">
      <c r="A227" s="94" t="str">
        <f t="shared" si="3"/>
        <v>225:トリクロルホン又はＤＥＰ</v>
      </c>
      <c r="B227" s="94">
        <v>225</v>
      </c>
      <c r="C227" s="94" t="s">
        <v>1013</v>
      </c>
      <c r="D227" s="187" t="s">
        <v>602</v>
      </c>
      <c r="E227" s="186" t="s">
        <v>507</v>
      </c>
    </row>
    <row r="228" spans="1:5" x14ac:dyDescent="0.2">
      <c r="A228" s="94" t="str">
        <f t="shared" si="3"/>
        <v>226:１，１－ジメチルヒドラジン</v>
      </c>
      <c r="B228" s="94">
        <v>226</v>
      </c>
      <c r="C228" s="94" t="s">
        <v>1013</v>
      </c>
      <c r="D228" s="187" t="s">
        <v>730</v>
      </c>
      <c r="E228" s="186" t="s">
        <v>549</v>
      </c>
    </row>
    <row r="229" spans="1:5" x14ac:dyDescent="0.2">
      <c r="A229" s="94" t="str">
        <f t="shared" si="3"/>
        <v>227:パラコート又はパラコートジクロリド</v>
      </c>
      <c r="B229" s="94">
        <v>227</v>
      </c>
      <c r="C229" s="94" t="s">
        <v>1013</v>
      </c>
      <c r="D229" s="187" t="s">
        <v>603</v>
      </c>
      <c r="E229" s="186" t="s">
        <v>507</v>
      </c>
    </row>
    <row r="230" spans="1:5" x14ac:dyDescent="0.2">
      <c r="A230" s="94" t="str">
        <f t="shared" si="3"/>
        <v>228:３，３’－ジメチルビフェニル－４，４’－ジイル＝ジイソシアネート</v>
      </c>
      <c r="B230" s="94">
        <v>228</v>
      </c>
      <c r="C230" s="94" t="s">
        <v>1013</v>
      </c>
      <c r="D230" s="187" t="s">
        <v>130</v>
      </c>
      <c r="E230" s="186" t="s">
        <v>507</v>
      </c>
    </row>
    <row r="231" spans="1:5" x14ac:dyDescent="0.2">
      <c r="A231" s="94" t="str">
        <f t="shared" si="3"/>
        <v>229:チオファネートメチル</v>
      </c>
      <c r="B231" s="94">
        <v>229</v>
      </c>
      <c r="C231" s="94" t="s">
        <v>1013</v>
      </c>
      <c r="D231" s="187" t="s">
        <v>604</v>
      </c>
      <c r="E231" s="186" t="s">
        <v>507</v>
      </c>
    </row>
    <row r="232" spans="1:5" x14ac:dyDescent="0.2">
      <c r="A232" s="94" t="str">
        <f t="shared" si="3"/>
        <v>230:Ｎ－（１，３－ジメチルブチル）－Ｎ’－フェニル－パラ－フェニレンジアミン</v>
      </c>
      <c r="B232" s="94">
        <v>230</v>
      </c>
      <c r="C232" s="94" t="s">
        <v>1013</v>
      </c>
      <c r="D232" s="187" t="s">
        <v>131</v>
      </c>
      <c r="E232" s="186" t="s">
        <v>507</v>
      </c>
    </row>
    <row r="233" spans="1:5" x14ac:dyDescent="0.2">
      <c r="A233" s="94" t="str">
        <f t="shared" si="3"/>
        <v>231:オルト－トリジン</v>
      </c>
      <c r="B233" s="94">
        <v>231</v>
      </c>
      <c r="C233" s="94" t="s">
        <v>1013</v>
      </c>
      <c r="D233" s="187" t="s">
        <v>605</v>
      </c>
      <c r="E233" s="186" t="s">
        <v>507</v>
      </c>
    </row>
    <row r="234" spans="1:5" x14ac:dyDescent="0.2">
      <c r="A234" s="94" t="str">
        <f t="shared" si="3"/>
        <v>232:Ｎ，Ｎ－ジメチルホルムアミド</v>
      </c>
      <c r="B234" s="94">
        <v>232</v>
      </c>
      <c r="C234" s="94" t="s">
        <v>1013</v>
      </c>
      <c r="D234" s="187" t="s">
        <v>683</v>
      </c>
      <c r="E234" s="186" t="s">
        <v>54</v>
      </c>
    </row>
    <row r="235" spans="1:5" x14ac:dyDescent="0.2">
      <c r="A235" s="94" t="str">
        <f t="shared" si="3"/>
        <v>233:フェントエート又はＰＡＰ</v>
      </c>
      <c r="B235" s="94">
        <v>233</v>
      </c>
      <c r="C235" s="94" t="s">
        <v>1013</v>
      </c>
      <c r="D235" s="187" t="s">
        <v>606</v>
      </c>
      <c r="E235" s="186" t="s">
        <v>507</v>
      </c>
    </row>
    <row r="236" spans="1:5" x14ac:dyDescent="0.2">
      <c r="A236" s="94" t="str">
        <f t="shared" si="3"/>
        <v>234:臭素</v>
      </c>
      <c r="B236" s="94">
        <v>234</v>
      </c>
      <c r="C236" s="94" t="s">
        <v>1013</v>
      </c>
      <c r="D236" s="187" t="s">
        <v>419</v>
      </c>
      <c r="E236" s="186" t="s">
        <v>507</v>
      </c>
    </row>
    <row r="237" spans="1:5" x14ac:dyDescent="0.2">
      <c r="A237" s="94" t="str">
        <f t="shared" si="3"/>
        <v>235:臭素酸の水溶性塩</v>
      </c>
      <c r="B237" s="94">
        <v>235</v>
      </c>
      <c r="C237" s="94" t="s">
        <v>1013</v>
      </c>
      <c r="D237" s="187" t="s">
        <v>132</v>
      </c>
      <c r="E237" s="186" t="s">
        <v>507</v>
      </c>
    </row>
    <row r="238" spans="1:5" x14ac:dyDescent="0.2">
      <c r="A238" s="94" t="str">
        <f t="shared" si="3"/>
        <v>236:アイオキシニル</v>
      </c>
      <c r="B238" s="94">
        <v>236</v>
      </c>
      <c r="C238" s="94" t="s">
        <v>1013</v>
      </c>
      <c r="D238" s="187" t="s">
        <v>1105</v>
      </c>
      <c r="E238" s="186" t="s">
        <v>507</v>
      </c>
    </row>
    <row r="239" spans="1:5" x14ac:dyDescent="0.2">
      <c r="A239" s="94" t="str">
        <f t="shared" si="3"/>
        <v>237:水銀及びその化合物</v>
      </c>
      <c r="B239" s="94">
        <v>237</v>
      </c>
      <c r="C239" s="94" t="s">
        <v>1013</v>
      </c>
      <c r="D239" s="187" t="s">
        <v>1106</v>
      </c>
      <c r="E239" s="186" t="s">
        <v>507</v>
      </c>
    </row>
    <row r="240" spans="1:5" x14ac:dyDescent="0.2">
      <c r="A240" s="94" t="str">
        <f t="shared" si="3"/>
        <v>238:水素化テルフェニル</v>
      </c>
      <c r="B240" s="94">
        <v>238</v>
      </c>
      <c r="C240" s="94" t="s">
        <v>1013</v>
      </c>
      <c r="D240" s="187" t="s">
        <v>133</v>
      </c>
      <c r="E240" s="186" t="s">
        <v>507</v>
      </c>
    </row>
    <row r="241" spans="1:5" x14ac:dyDescent="0.2">
      <c r="A241" s="94" t="str">
        <f t="shared" si="3"/>
        <v>239:有機スズ化合物</v>
      </c>
      <c r="B241" s="94">
        <v>239</v>
      </c>
      <c r="C241" s="94" t="s">
        <v>1013</v>
      </c>
      <c r="D241" s="187" t="s">
        <v>1107</v>
      </c>
      <c r="E241" s="186" t="s">
        <v>507</v>
      </c>
    </row>
    <row r="242" spans="1:5" x14ac:dyDescent="0.2">
      <c r="A242" s="94" t="str">
        <f t="shared" si="3"/>
        <v>240:スチレン</v>
      </c>
      <c r="B242" s="94">
        <v>240</v>
      </c>
      <c r="C242" s="94" t="s">
        <v>1013</v>
      </c>
      <c r="D242" s="187" t="s">
        <v>684</v>
      </c>
      <c r="E242" s="186" t="s">
        <v>549</v>
      </c>
    </row>
    <row r="243" spans="1:5" x14ac:dyDescent="0.2">
      <c r="A243" s="94" t="str">
        <f t="shared" si="3"/>
        <v>241:２－スルホヘキサデカン酸－１－メチルエステルナトリウム塩</v>
      </c>
      <c r="B243" s="94">
        <v>241</v>
      </c>
      <c r="C243" s="94" t="s">
        <v>1013</v>
      </c>
      <c r="D243" s="187" t="s">
        <v>134</v>
      </c>
      <c r="E243" s="186" t="s">
        <v>507</v>
      </c>
    </row>
    <row r="244" spans="1:5" x14ac:dyDescent="0.2">
      <c r="A244" s="94" t="str">
        <f t="shared" si="3"/>
        <v>242:セレン及びその化合物</v>
      </c>
      <c r="B244" s="94">
        <v>242</v>
      </c>
      <c r="C244" s="94" t="s">
        <v>1013</v>
      </c>
      <c r="D244" s="187" t="s">
        <v>1108</v>
      </c>
      <c r="E244" s="186" t="s">
        <v>507</v>
      </c>
    </row>
    <row r="245" spans="1:5" x14ac:dyDescent="0.2">
      <c r="A245" s="94" t="str">
        <f t="shared" si="3"/>
        <v>243:ダイオキシン類</v>
      </c>
      <c r="B245" s="94">
        <v>243</v>
      </c>
      <c r="C245" s="94" t="s">
        <v>1010</v>
      </c>
      <c r="D245" s="187" t="s">
        <v>1109</v>
      </c>
      <c r="E245" s="186" t="s">
        <v>507</v>
      </c>
    </row>
    <row r="246" spans="1:5" x14ac:dyDescent="0.2">
      <c r="A246" s="94" t="str">
        <f t="shared" si="3"/>
        <v>244:ダゾメット</v>
      </c>
      <c r="B246" s="94">
        <v>244</v>
      </c>
      <c r="C246" s="94" t="s">
        <v>1013</v>
      </c>
      <c r="D246" s="187" t="s">
        <v>1110</v>
      </c>
      <c r="E246" s="186" t="s">
        <v>507</v>
      </c>
    </row>
    <row r="247" spans="1:5" x14ac:dyDescent="0.2">
      <c r="A247" s="94" t="str">
        <f t="shared" si="3"/>
        <v>245:チオ尿素</v>
      </c>
      <c r="B247" s="94">
        <v>245</v>
      </c>
      <c r="C247" s="94" t="s">
        <v>1013</v>
      </c>
      <c r="D247" s="187" t="s">
        <v>1111</v>
      </c>
      <c r="E247" s="186" t="s">
        <v>507</v>
      </c>
    </row>
    <row r="248" spans="1:5" x14ac:dyDescent="0.2">
      <c r="A248" s="94" t="str">
        <f t="shared" si="3"/>
        <v>246:チオフェノール</v>
      </c>
      <c r="B248" s="94">
        <v>246</v>
      </c>
      <c r="C248" s="94" t="s">
        <v>1013</v>
      </c>
      <c r="D248" s="187" t="s">
        <v>135</v>
      </c>
      <c r="E248" s="186" t="s">
        <v>54</v>
      </c>
    </row>
    <row r="249" spans="1:5" x14ac:dyDescent="0.2">
      <c r="A249" s="94" t="str">
        <f t="shared" si="3"/>
        <v>247:ピラクロホス</v>
      </c>
      <c r="B249" s="94">
        <v>247</v>
      </c>
      <c r="C249" s="94" t="s">
        <v>1013</v>
      </c>
      <c r="D249" s="187" t="s">
        <v>1112</v>
      </c>
      <c r="E249" s="186" t="s">
        <v>507</v>
      </c>
    </row>
    <row r="250" spans="1:5" x14ac:dyDescent="0.2">
      <c r="A250" s="94" t="str">
        <f t="shared" si="3"/>
        <v>248:ダイアジノン</v>
      </c>
      <c r="B250" s="94">
        <v>248</v>
      </c>
      <c r="C250" s="94" t="s">
        <v>1013</v>
      </c>
      <c r="D250" s="187" t="s">
        <v>1113</v>
      </c>
      <c r="E250" s="186" t="s">
        <v>507</v>
      </c>
    </row>
    <row r="251" spans="1:5" x14ac:dyDescent="0.2">
      <c r="A251" s="94" t="str">
        <f t="shared" si="3"/>
        <v>249:クロルピリホス</v>
      </c>
      <c r="B251" s="94">
        <v>249</v>
      </c>
      <c r="C251" s="94" t="s">
        <v>1013</v>
      </c>
      <c r="D251" s="187" t="s">
        <v>1114</v>
      </c>
      <c r="E251" s="186" t="s">
        <v>507</v>
      </c>
    </row>
    <row r="252" spans="1:5" x14ac:dyDescent="0.2">
      <c r="A252" s="94" t="str">
        <f t="shared" si="3"/>
        <v>250:イソキサチオン</v>
      </c>
      <c r="B252" s="94">
        <v>250</v>
      </c>
      <c r="C252" s="94" t="s">
        <v>1013</v>
      </c>
      <c r="D252" s="187" t="s">
        <v>1115</v>
      </c>
      <c r="E252" s="186" t="s">
        <v>507</v>
      </c>
    </row>
    <row r="253" spans="1:5" x14ac:dyDescent="0.2">
      <c r="A253" s="94" t="str">
        <f t="shared" si="3"/>
        <v>251:フェニトロチオン又はＭＥＰ</v>
      </c>
      <c r="B253" s="94">
        <v>251</v>
      </c>
      <c r="C253" s="94" t="s">
        <v>1013</v>
      </c>
      <c r="D253" s="187" t="s">
        <v>1116</v>
      </c>
      <c r="E253" s="186" t="s">
        <v>507</v>
      </c>
    </row>
    <row r="254" spans="1:5" x14ac:dyDescent="0.2">
      <c r="A254" s="94" t="str">
        <f t="shared" si="3"/>
        <v>252:フェンチオン又はＭＰＰ</v>
      </c>
      <c r="B254" s="94">
        <v>252</v>
      </c>
      <c r="C254" s="94" t="s">
        <v>1013</v>
      </c>
      <c r="D254" s="187" t="s">
        <v>1117</v>
      </c>
      <c r="E254" s="186" t="s">
        <v>507</v>
      </c>
    </row>
    <row r="255" spans="1:5" x14ac:dyDescent="0.2">
      <c r="A255" s="94" t="str">
        <f t="shared" si="3"/>
        <v>253:プロフェノホス</v>
      </c>
      <c r="B255" s="94">
        <v>253</v>
      </c>
      <c r="C255" s="94" t="s">
        <v>1013</v>
      </c>
      <c r="D255" s="187" t="s">
        <v>1118</v>
      </c>
      <c r="E255" s="186" t="s">
        <v>507</v>
      </c>
    </row>
    <row r="256" spans="1:5" x14ac:dyDescent="0.2">
      <c r="A256" s="94" t="str">
        <f t="shared" si="3"/>
        <v>254:イプロベンホス又はＩＢＰ</v>
      </c>
      <c r="B256" s="94">
        <v>254</v>
      </c>
      <c r="C256" s="94" t="s">
        <v>1013</v>
      </c>
      <c r="D256" s="187" t="s">
        <v>1119</v>
      </c>
      <c r="E256" s="186" t="s">
        <v>507</v>
      </c>
    </row>
    <row r="257" spans="1:5" x14ac:dyDescent="0.2">
      <c r="A257" s="94" t="str">
        <f t="shared" si="3"/>
        <v>255:デカブロモジフェニルエーテル</v>
      </c>
      <c r="B257" s="94">
        <v>255</v>
      </c>
      <c r="C257" s="94" t="s">
        <v>1013</v>
      </c>
      <c r="D257" s="187" t="s">
        <v>136</v>
      </c>
      <c r="E257" s="186" t="s">
        <v>507</v>
      </c>
    </row>
    <row r="258" spans="1:5" x14ac:dyDescent="0.2">
      <c r="A258" s="94" t="str">
        <f t="shared" si="3"/>
        <v>256:デカン酸</v>
      </c>
      <c r="B258" s="94">
        <v>256</v>
      </c>
      <c r="C258" s="94" t="s">
        <v>1013</v>
      </c>
      <c r="D258" s="187" t="s">
        <v>137</v>
      </c>
      <c r="E258" s="186" t="s">
        <v>507</v>
      </c>
    </row>
    <row r="259" spans="1:5" x14ac:dyDescent="0.2">
      <c r="A259" s="94" t="str">
        <f t="shared" si="3"/>
        <v>257:デカノール</v>
      </c>
      <c r="B259" s="94">
        <v>257</v>
      </c>
      <c r="C259" s="94" t="s">
        <v>1013</v>
      </c>
      <c r="D259" s="187" t="s">
        <v>607</v>
      </c>
      <c r="E259" s="186" t="s">
        <v>54</v>
      </c>
    </row>
    <row r="260" spans="1:5" x14ac:dyDescent="0.2">
      <c r="A260" s="94" t="str">
        <f t="shared" ref="A260:A323" si="4">CONCATENATE(B260,":",D260)</f>
        <v>258:ヘキサメチレンテトラミン</v>
      </c>
      <c r="B260" s="94">
        <v>258</v>
      </c>
      <c r="C260" s="94" t="s">
        <v>1013</v>
      </c>
      <c r="D260" s="187" t="s">
        <v>1120</v>
      </c>
      <c r="E260" s="186" t="s">
        <v>507</v>
      </c>
    </row>
    <row r="261" spans="1:5" x14ac:dyDescent="0.2">
      <c r="A261" s="94" t="str">
        <f t="shared" si="4"/>
        <v>259:ジスルフィラム</v>
      </c>
      <c r="B261" s="94">
        <v>259</v>
      </c>
      <c r="C261" s="94" t="s">
        <v>1013</v>
      </c>
      <c r="D261" s="187" t="s">
        <v>608</v>
      </c>
      <c r="E261" s="186" t="s">
        <v>507</v>
      </c>
    </row>
    <row r="262" spans="1:5" x14ac:dyDescent="0.2">
      <c r="A262" s="94" t="str">
        <f t="shared" si="4"/>
        <v>260:クロロタロニル又はＴＰＮ</v>
      </c>
      <c r="B262" s="94">
        <v>260</v>
      </c>
      <c r="C262" s="94" t="s">
        <v>1013</v>
      </c>
      <c r="D262" s="187" t="s">
        <v>1121</v>
      </c>
      <c r="E262" s="186" t="s">
        <v>507</v>
      </c>
    </row>
    <row r="263" spans="1:5" x14ac:dyDescent="0.2">
      <c r="A263" s="94" t="str">
        <f t="shared" si="4"/>
        <v>261:フサライド</v>
      </c>
      <c r="B263" s="94">
        <v>261</v>
      </c>
      <c r="C263" s="94" t="s">
        <v>1013</v>
      </c>
      <c r="D263" s="187" t="s">
        <v>609</v>
      </c>
      <c r="E263" s="186" t="s">
        <v>507</v>
      </c>
    </row>
    <row r="264" spans="1:5" x14ac:dyDescent="0.2">
      <c r="A264" s="94" t="str">
        <f t="shared" si="4"/>
        <v>262:テトラクロロエチレン</v>
      </c>
      <c r="B264" s="94">
        <v>262</v>
      </c>
      <c r="C264" s="94" t="s">
        <v>1013</v>
      </c>
      <c r="D264" s="187" t="s">
        <v>685</v>
      </c>
      <c r="E264" s="186" t="s">
        <v>549</v>
      </c>
    </row>
    <row r="265" spans="1:5" x14ac:dyDescent="0.2">
      <c r="A265" s="94" t="str">
        <f t="shared" si="4"/>
        <v>263:ＣＦＣ－１１２</v>
      </c>
      <c r="B265" s="94">
        <v>263</v>
      </c>
      <c r="C265" s="94" t="s">
        <v>1013</v>
      </c>
      <c r="D265" s="187" t="s">
        <v>686</v>
      </c>
      <c r="E265" s="186" t="s">
        <v>549</v>
      </c>
    </row>
    <row r="266" spans="1:5" x14ac:dyDescent="0.2">
      <c r="A266" s="94" t="str">
        <f t="shared" si="4"/>
        <v>264:２，３，５，６－テトラクロロ－パラ－ベンゾキノン</v>
      </c>
      <c r="B266" s="94">
        <v>264</v>
      </c>
      <c r="C266" s="94" t="s">
        <v>1013</v>
      </c>
      <c r="D266" s="187" t="s">
        <v>138</v>
      </c>
      <c r="E266" s="186" t="s">
        <v>507</v>
      </c>
    </row>
    <row r="267" spans="1:5" x14ac:dyDescent="0.2">
      <c r="A267" s="94" t="str">
        <f t="shared" si="4"/>
        <v>265:テトラヒドロメチル無水フタル酸</v>
      </c>
      <c r="B267" s="94">
        <v>265</v>
      </c>
      <c r="C267" s="94" t="s">
        <v>1013</v>
      </c>
      <c r="D267" s="187" t="s">
        <v>1122</v>
      </c>
      <c r="E267" s="186" t="s">
        <v>507</v>
      </c>
    </row>
    <row r="268" spans="1:5" x14ac:dyDescent="0.2">
      <c r="A268" s="94" t="str">
        <f t="shared" si="4"/>
        <v>266:テフルトリン</v>
      </c>
      <c r="B268" s="94">
        <v>266</v>
      </c>
      <c r="C268" s="94" t="s">
        <v>1013</v>
      </c>
      <c r="D268" s="187" t="s">
        <v>610</v>
      </c>
      <c r="E268" s="186" t="s">
        <v>507</v>
      </c>
    </row>
    <row r="269" spans="1:5" x14ac:dyDescent="0.2">
      <c r="A269" s="94" t="str">
        <f t="shared" si="4"/>
        <v>267:チオジカルブ</v>
      </c>
      <c r="B269" s="94">
        <v>267</v>
      </c>
      <c r="C269" s="94" t="s">
        <v>1013</v>
      </c>
      <c r="D269" s="187" t="s">
        <v>611</v>
      </c>
      <c r="E269" s="186" t="s">
        <v>507</v>
      </c>
    </row>
    <row r="270" spans="1:5" x14ac:dyDescent="0.2">
      <c r="A270" s="94" t="str">
        <f t="shared" si="4"/>
        <v>268:チウラム又はチラム</v>
      </c>
      <c r="B270" s="94">
        <v>268</v>
      </c>
      <c r="C270" s="94" t="s">
        <v>1013</v>
      </c>
      <c r="D270" s="187" t="s">
        <v>1123</v>
      </c>
      <c r="E270" s="186" t="s">
        <v>507</v>
      </c>
    </row>
    <row r="271" spans="1:5" x14ac:dyDescent="0.2">
      <c r="A271" s="94" t="str">
        <f t="shared" si="4"/>
        <v>269:イソフィトール</v>
      </c>
      <c r="B271" s="94">
        <v>269</v>
      </c>
      <c r="C271" s="94" t="s">
        <v>1013</v>
      </c>
      <c r="D271" s="187" t="s">
        <v>612</v>
      </c>
      <c r="E271" s="186" t="s">
        <v>507</v>
      </c>
    </row>
    <row r="272" spans="1:5" x14ac:dyDescent="0.2">
      <c r="A272" s="94" t="str">
        <f t="shared" si="4"/>
        <v>270:テレフタル酸</v>
      </c>
      <c r="B272" s="94">
        <v>270</v>
      </c>
      <c r="C272" s="94" t="s">
        <v>1013</v>
      </c>
      <c r="D272" s="187" t="s">
        <v>1124</v>
      </c>
      <c r="E272" s="186" t="s">
        <v>507</v>
      </c>
    </row>
    <row r="273" spans="1:5" x14ac:dyDescent="0.2">
      <c r="A273" s="94" t="str">
        <f t="shared" si="4"/>
        <v>271:テレフタル酸ジメチル</v>
      </c>
      <c r="B273" s="94">
        <v>271</v>
      </c>
      <c r="C273" s="94" t="s">
        <v>1013</v>
      </c>
      <c r="D273" s="187" t="s">
        <v>1125</v>
      </c>
      <c r="E273" s="186" t="s">
        <v>507</v>
      </c>
    </row>
    <row r="274" spans="1:5" x14ac:dyDescent="0.2">
      <c r="A274" s="94" t="str">
        <f t="shared" si="4"/>
        <v>272:銅水溶性塩（錯塩を除く。）</v>
      </c>
      <c r="B274" s="94">
        <v>272</v>
      </c>
      <c r="C274" s="94" t="s">
        <v>1013</v>
      </c>
      <c r="D274" s="187" t="s">
        <v>1126</v>
      </c>
      <c r="E274" s="186" t="s">
        <v>507</v>
      </c>
    </row>
    <row r="275" spans="1:5" x14ac:dyDescent="0.2">
      <c r="A275" s="94" t="str">
        <f t="shared" si="4"/>
        <v>273:ノルマル－ドデシルアルコール</v>
      </c>
      <c r="B275" s="94">
        <v>273</v>
      </c>
      <c r="C275" s="94" t="s">
        <v>1013</v>
      </c>
      <c r="D275" s="187" t="s">
        <v>613</v>
      </c>
      <c r="E275" s="186" t="s">
        <v>54</v>
      </c>
    </row>
    <row r="276" spans="1:5" x14ac:dyDescent="0.2">
      <c r="A276" s="94" t="str">
        <f t="shared" si="4"/>
        <v>274:ターシャリ－ドデカンチオール</v>
      </c>
      <c r="B276" s="94">
        <v>274</v>
      </c>
      <c r="C276" s="94" t="s">
        <v>1013</v>
      </c>
      <c r="D276" s="187" t="s">
        <v>139</v>
      </c>
      <c r="E276" s="186" t="s">
        <v>54</v>
      </c>
    </row>
    <row r="277" spans="1:5" x14ac:dyDescent="0.2">
      <c r="A277" s="94" t="str">
        <f t="shared" si="4"/>
        <v>275:ドデシル硫酸ナトリウム</v>
      </c>
      <c r="B277" s="94">
        <v>275</v>
      </c>
      <c r="C277" s="94" t="s">
        <v>1013</v>
      </c>
      <c r="D277" s="187" t="s">
        <v>140</v>
      </c>
      <c r="E277" s="186" t="s">
        <v>507</v>
      </c>
    </row>
    <row r="278" spans="1:5" x14ac:dyDescent="0.2">
      <c r="A278" s="94" t="str">
        <f t="shared" si="4"/>
        <v>276:テトラエチレンペンタミン</v>
      </c>
      <c r="B278" s="94">
        <v>276</v>
      </c>
      <c r="C278" s="94" t="s">
        <v>1013</v>
      </c>
      <c r="D278" s="187" t="s">
        <v>614</v>
      </c>
      <c r="E278" s="186" t="s">
        <v>507</v>
      </c>
    </row>
    <row r="279" spans="1:5" x14ac:dyDescent="0.2">
      <c r="A279" s="94" t="str">
        <f t="shared" si="4"/>
        <v>277:トリエチルアミン</v>
      </c>
      <c r="B279" s="94">
        <v>277</v>
      </c>
      <c r="C279" s="94" t="s">
        <v>1013</v>
      </c>
      <c r="D279" s="187" t="s">
        <v>141</v>
      </c>
      <c r="E279" s="186" t="s">
        <v>549</v>
      </c>
    </row>
    <row r="280" spans="1:5" x14ac:dyDescent="0.2">
      <c r="A280" s="94" t="str">
        <f t="shared" si="4"/>
        <v>278:トリエチレンテトラミン</v>
      </c>
      <c r="B280" s="94">
        <v>278</v>
      </c>
      <c r="C280" s="94" t="s">
        <v>1013</v>
      </c>
      <c r="D280" s="187" t="s">
        <v>142</v>
      </c>
      <c r="E280" s="186" t="s">
        <v>507</v>
      </c>
    </row>
    <row r="281" spans="1:5" x14ac:dyDescent="0.2">
      <c r="A281" s="94" t="str">
        <f t="shared" si="4"/>
        <v>279:１，１，１－トリクロロエタン</v>
      </c>
      <c r="B281" s="94">
        <v>279</v>
      </c>
      <c r="C281" s="94" t="s">
        <v>1013</v>
      </c>
      <c r="D281" s="187" t="s">
        <v>687</v>
      </c>
      <c r="E281" s="186" t="s">
        <v>549</v>
      </c>
    </row>
    <row r="282" spans="1:5" x14ac:dyDescent="0.2">
      <c r="A282" s="94" t="str">
        <f t="shared" si="4"/>
        <v>280:１，１，２－トリクロロエタン</v>
      </c>
      <c r="B282" s="94">
        <v>280</v>
      </c>
      <c r="C282" s="94" t="s">
        <v>1013</v>
      </c>
      <c r="D282" s="187" t="s">
        <v>688</v>
      </c>
      <c r="E282" s="186" t="s">
        <v>549</v>
      </c>
    </row>
    <row r="283" spans="1:5" x14ac:dyDescent="0.2">
      <c r="A283" s="94" t="str">
        <f t="shared" si="4"/>
        <v>281:トリクロロエチレン</v>
      </c>
      <c r="B283" s="94">
        <v>281</v>
      </c>
      <c r="C283" s="94" t="s">
        <v>1013</v>
      </c>
      <c r="D283" s="187" t="s">
        <v>689</v>
      </c>
      <c r="E283" s="186" t="s">
        <v>549</v>
      </c>
    </row>
    <row r="284" spans="1:5" x14ac:dyDescent="0.2">
      <c r="A284" s="94" t="str">
        <f t="shared" si="4"/>
        <v>282:トリクロロ酢酸</v>
      </c>
      <c r="B284" s="94">
        <v>282</v>
      </c>
      <c r="C284" s="94" t="s">
        <v>1013</v>
      </c>
      <c r="D284" s="187" t="s">
        <v>143</v>
      </c>
      <c r="E284" s="186" t="s">
        <v>54</v>
      </c>
    </row>
    <row r="285" spans="1:5" x14ac:dyDescent="0.2">
      <c r="A285" s="94" t="str">
        <f t="shared" si="4"/>
        <v>283:２，４，６－トリクロロ－１，３，５－トリアジン</v>
      </c>
      <c r="B285" s="94">
        <v>283</v>
      </c>
      <c r="C285" s="94" t="s">
        <v>1013</v>
      </c>
      <c r="D285" s="187" t="s">
        <v>690</v>
      </c>
      <c r="E285" s="186" t="s">
        <v>54</v>
      </c>
    </row>
    <row r="286" spans="1:5" x14ac:dyDescent="0.2">
      <c r="A286" s="94" t="str">
        <f t="shared" si="4"/>
        <v>284:ＣＦＣ－１１３</v>
      </c>
      <c r="B286" s="94">
        <v>284</v>
      </c>
      <c r="C286" s="94" t="s">
        <v>1013</v>
      </c>
      <c r="D286" s="187" t="s">
        <v>691</v>
      </c>
      <c r="E286" s="186" t="s">
        <v>549</v>
      </c>
    </row>
    <row r="287" spans="1:5" x14ac:dyDescent="0.2">
      <c r="A287" s="94" t="str">
        <f t="shared" si="4"/>
        <v>285:クロロピクリン</v>
      </c>
      <c r="B287" s="94">
        <v>285</v>
      </c>
      <c r="C287" s="94" t="s">
        <v>1013</v>
      </c>
      <c r="D287" s="187" t="s">
        <v>692</v>
      </c>
      <c r="E287" s="186" t="s">
        <v>549</v>
      </c>
    </row>
    <row r="288" spans="1:5" x14ac:dyDescent="0.2">
      <c r="A288" s="94" t="str">
        <f t="shared" si="4"/>
        <v>286:トリクロピル</v>
      </c>
      <c r="B288" s="94">
        <v>286</v>
      </c>
      <c r="C288" s="94" t="s">
        <v>1013</v>
      </c>
      <c r="D288" s="187" t="s">
        <v>1127</v>
      </c>
      <c r="E288" s="186" t="s">
        <v>507</v>
      </c>
    </row>
    <row r="289" spans="1:5" x14ac:dyDescent="0.2">
      <c r="A289" s="94" t="str">
        <f t="shared" si="4"/>
        <v>287:２，４，６－トリクロロフェノール</v>
      </c>
      <c r="B289" s="94">
        <v>287</v>
      </c>
      <c r="C289" s="94" t="s">
        <v>1013</v>
      </c>
      <c r="D289" s="187" t="s">
        <v>144</v>
      </c>
      <c r="E289" s="186" t="s">
        <v>54</v>
      </c>
    </row>
    <row r="290" spans="1:5" x14ac:dyDescent="0.2">
      <c r="A290" s="94" t="str">
        <f t="shared" si="4"/>
        <v>288:ＣＦＣ－１１</v>
      </c>
      <c r="B290" s="94">
        <v>288</v>
      </c>
      <c r="C290" s="94" t="s">
        <v>1013</v>
      </c>
      <c r="D290" s="187" t="s">
        <v>693</v>
      </c>
      <c r="E290" s="186" t="s">
        <v>549</v>
      </c>
    </row>
    <row r="291" spans="1:5" x14ac:dyDescent="0.2">
      <c r="A291" s="94" t="str">
        <f t="shared" si="4"/>
        <v>289:１，２，３－トリクロロプロパン</v>
      </c>
      <c r="B291" s="94">
        <v>289</v>
      </c>
      <c r="C291" s="94" t="s">
        <v>1013</v>
      </c>
      <c r="D291" s="187" t="s">
        <v>145</v>
      </c>
      <c r="E291" s="186" t="s">
        <v>54</v>
      </c>
    </row>
    <row r="292" spans="1:5" x14ac:dyDescent="0.2">
      <c r="A292" s="94" t="str">
        <f t="shared" si="4"/>
        <v>290:トリクロロベンゼン</v>
      </c>
      <c r="B292" s="94">
        <v>290</v>
      </c>
      <c r="C292" s="94" t="s">
        <v>1013</v>
      </c>
      <c r="D292" s="187" t="s">
        <v>146</v>
      </c>
      <c r="E292" s="186" t="s">
        <v>507</v>
      </c>
    </row>
    <row r="293" spans="1:5" x14ac:dyDescent="0.2">
      <c r="A293" s="94" t="str">
        <f t="shared" si="4"/>
        <v>291:１，３，５－トリス（２，３－エポキシプロピル）－１，３，５－トリアジン－２，４，６（１Ｈ，３Ｈ，５Ｈ）－トリオン</v>
      </c>
      <c r="B293" s="94">
        <v>291</v>
      </c>
      <c r="C293" s="94" t="s">
        <v>1013</v>
      </c>
      <c r="D293" s="187" t="s">
        <v>1128</v>
      </c>
      <c r="E293" s="186" t="s">
        <v>507</v>
      </c>
    </row>
    <row r="294" spans="1:5" x14ac:dyDescent="0.2">
      <c r="A294" s="94" t="str">
        <f t="shared" si="4"/>
        <v>292:トリブチルアミン</v>
      </c>
      <c r="B294" s="94">
        <v>292</v>
      </c>
      <c r="C294" s="94" t="s">
        <v>1013</v>
      </c>
      <c r="D294" s="187" t="s">
        <v>147</v>
      </c>
      <c r="E294" s="186" t="s">
        <v>54</v>
      </c>
    </row>
    <row r="295" spans="1:5" x14ac:dyDescent="0.2">
      <c r="A295" s="94" t="str">
        <f t="shared" si="4"/>
        <v>293:トリフルラリン</v>
      </c>
      <c r="B295" s="94">
        <v>293</v>
      </c>
      <c r="C295" s="94" t="s">
        <v>1013</v>
      </c>
      <c r="D295" s="187" t="s">
        <v>1129</v>
      </c>
      <c r="E295" s="186" t="s">
        <v>507</v>
      </c>
    </row>
    <row r="296" spans="1:5" x14ac:dyDescent="0.2">
      <c r="A296" s="94" t="str">
        <f t="shared" si="4"/>
        <v>294:２，４，６－トリブロモフェノール</v>
      </c>
      <c r="B296" s="94">
        <v>294</v>
      </c>
      <c r="C296" s="94" t="s">
        <v>1013</v>
      </c>
      <c r="D296" s="187" t="s">
        <v>148</v>
      </c>
      <c r="E296" s="186" t="s">
        <v>507</v>
      </c>
    </row>
    <row r="297" spans="1:5" x14ac:dyDescent="0.2">
      <c r="A297" s="94" t="str">
        <f t="shared" si="4"/>
        <v>295:３，５，５－トリメチル－１－ヘキサノール</v>
      </c>
      <c r="B297" s="94">
        <v>295</v>
      </c>
      <c r="C297" s="94" t="s">
        <v>1013</v>
      </c>
      <c r="D297" s="187" t="s">
        <v>149</v>
      </c>
      <c r="E297" s="186" t="s">
        <v>54</v>
      </c>
    </row>
    <row r="298" spans="1:5" x14ac:dyDescent="0.2">
      <c r="A298" s="94" t="str">
        <f t="shared" si="4"/>
        <v>296:１，２，４－トリメチルベンゼン</v>
      </c>
      <c r="B298" s="94">
        <v>296</v>
      </c>
      <c r="C298" s="94" t="s">
        <v>1013</v>
      </c>
      <c r="D298" s="187" t="s">
        <v>150</v>
      </c>
      <c r="E298" s="186" t="s">
        <v>54</v>
      </c>
    </row>
    <row r="299" spans="1:5" x14ac:dyDescent="0.2">
      <c r="A299" s="94" t="str">
        <f t="shared" si="4"/>
        <v>297:１，３，５－トリメチルベンゼン</v>
      </c>
      <c r="B299" s="94">
        <v>297</v>
      </c>
      <c r="C299" s="94" t="s">
        <v>1013</v>
      </c>
      <c r="D299" s="187" t="s">
        <v>694</v>
      </c>
      <c r="E299" s="186" t="s">
        <v>54</v>
      </c>
    </row>
    <row r="300" spans="1:5" x14ac:dyDescent="0.2">
      <c r="A300" s="94" t="str">
        <f t="shared" si="4"/>
        <v>298:トリレンジイソシアネート</v>
      </c>
      <c r="B300" s="94">
        <v>298</v>
      </c>
      <c r="C300" s="94" t="s">
        <v>1013</v>
      </c>
      <c r="D300" s="187" t="s">
        <v>151</v>
      </c>
      <c r="E300" s="186" t="s">
        <v>54</v>
      </c>
    </row>
    <row r="301" spans="1:5" x14ac:dyDescent="0.2">
      <c r="A301" s="94" t="str">
        <f t="shared" si="4"/>
        <v>299:トルイジン</v>
      </c>
      <c r="B301" s="148">
        <v>299</v>
      </c>
      <c r="C301" s="148" t="s">
        <v>1013</v>
      </c>
      <c r="D301" s="189" t="s">
        <v>152</v>
      </c>
      <c r="E301" s="186" t="s">
        <v>54</v>
      </c>
    </row>
    <row r="302" spans="1:5" x14ac:dyDescent="0.2">
      <c r="A302" s="94" t="str">
        <f t="shared" si="4"/>
        <v>300:トルエン</v>
      </c>
      <c r="B302" s="94">
        <v>300</v>
      </c>
      <c r="C302" s="94" t="s">
        <v>1013</v>
      </c>
      <c r="D302" s="187" t="s">
        <v>695</v>
      </c>
      <c r="E302" s="186" t="s">
        <v>549</v>
      </c>
    </row>
    <row r="303" spans="1:5" x14ac:dyDescent="0.2">
      <c r="A303" s="94" t="str">
        <f t="shared" si="4"/>
        <v>301:トルエンジアミン</v>
      </c>
      <c r="B303" s="94">
        <v>301</v>
      </c>
      <c r="C303" s="94" t="s">
        <v>1013</v>
      </c>
      <c r="D303" s="187" t="s">
        <v>153</v>
      </c>
      <c r="E303" s="186" t="s">
        <v>507</v>
      </c>
    </row>
    <row r="304" spans="1:5" x14ac:dyDescent="0.2">
      <c r="A304" s="94" t="str">
        <f t="shared" si="4"/>
        <v>302:ナフタレン</v>
      </c>
      <c r="B304" s="94">
        <v>302</v>
      </c>
      <c r="C304" s="94" t="s">
        <v>1013</v>
      </c>
      <c r="D304" s="187" t="s">
        <v>432</v>
      </c>
      <c r="E304" s="186" t="s">
        <v>54</v>
      </c>
    </row>
    <row r="305" spans="1:5" x14ac:dyDescent="0.2">
      <c r="A305" s="94" t="str">
        <f t="shared" si="4"/>
        <v>303:１，５－ナフタレンジイル＝ジイソシアネート</v>
      </c>
      <c r="B305" s="94">
        <v>303</v>
      </c>
      <c r="C305" s="94" t="s">
        <v>1013</v>
      </c>
      <c r="D305" s="187" t="s">
        <v>154</v>
      </c>
      <c r="E305" s="186" t="s">
        <v>507</v>
      </c>
    </row>
    <row r="306" spans="1:5" x14ac:dyDescent="0.2">
      <c r="A306" s="94" t="str">
        <f t="shared" si="4"/>
        <v>304:鉛</v>
      </c>
      <c r="B306" s="94">
        <v>304</v>
      </c>
      <c r="C306" s="94" t="s">
        <v>1013</v>
      </c>
      <c r="D306" s="187" t="s">
        <v>155</v>
      </c>
      <c r="E306" s="186" t="s">
        <v>507</v>
      </c>
    </row>
    <row r="307" spans="1:5" x14ac:dyDescent="0.2">
      <c r="A307" s="94" t="str">
        <f t="shared" si="4"/>
        <v>305:鉛化合物</v>
      </c>
      <c r="B307" s="94">
        <v>305</v>
      </c>
      <c r="C307" s="94" t="s">
        <v>1010</v>
      </c>
      <c r="D307" s="187" t="s">
        <v>156</v>
      </c>
      <c r="E307" s="186" t="s">
        <v>507</v>
      </c>
    </row>
    <row r="308" spans="1:5" x14ac:dyDescent="0.2">
      <c r="A308" s="94" t="str">
        <f t="shared" si="4"/>
        <v>306:二アクリル酸ヘキサメチレン</v>
      </c>
      <c r="B308" s="94">
        <v>306</v>
      </c>
      <c r="C308" s="94" t="s">
        <v>1013</v>
      </c>
      <c r="D308" s="187" t="s">
        <v>157</v>
      </c>
      <c r="E308" s="186" t="s">
        <v>507</v>
      </c>
    </row>
    <row r="309" spans="1:5" x14ac:dyDescent="0.2">
      <c r="A309" s="94" t="str">
        <f t="shared" si="4"/>
        <v>307:二塩化酸化ジルコニウム</v>
      </c>
      <c r="B309" s="94">
        <v>307</v>
      </c>
      <c r="C309" s="94" t="s">
        <v>1013</v>
      </c>
      <c r="D309" s="187" t="s">
        <v>158</v>
      </c>
      <c r="E309" s="186" t="s">
        <v>507</v>
      </c>
    </row>
    <row r="310" spans="1:5" x14ac:dyDescent="0.2">
      <c r="A310" s="94" t="str">
        <f t="shared" si="4"/>
        <v>308:ニッケル</v>
      </c>
      <c r="B310" s="94">
        <v>308</v>
      </c>
      <c r="C310" s="94" t="s">
        <v>1013</v>
      </c>
      <c r="D310" s="187" t="s">
        <v>1130</v>
      </c>
      <c r="E310" s="186" t="s">
        <v>507</v>
      </c>
    </row>
    <row r="311" spans="1:5" x14ac:dyDescent="0.2">
      <c r="A311" s="94" t="str">
        <f t="shared" si="4"/>
        <v>309:ニッケル化合物</v>
      </c>
      <c r="B311" s="94">
        <v>309</v>
      </c>
      <c r="C311" s="94" t="s">
        <v>1010</v>
      </c>
      <c r="D311" s="187" t="s">
        <v>1131</v>
      </c>
      <c r="E311" s="186" t="s">
        <v>507</v>
      </c>
    </row>
    <row r="312" spans="1:5" x14ac:dyDescent="0.2">
      <c r="A312" s="94" t="str">
        <f t="shared" si="4"/>
        <v>310:ニトリロ三酢酸</v>
      </c>
      <c r="B312" s="94">
        <v>310</v>
      </c>
      <c r="C312" s="94" t="s">
        <v>1013</v>
      </c>
      <c r="D312" s="187" t="s">
        <v>1132</v>
      </c>
      <c r="E312" s="186" t="s">
        <v>507</v>
      </c>
    </row>
    <row r="313" spans="1:5" x14ac:dyDescent="0.2">
      <c r="A313" s="94" t="str">
        <f t="shared" si="4"/>
        <v>311:オルト－ニトロアニソール</v>
      </c>
      <c r="B313" s="94">
        <v>311</v>
      </c>
      <c r="C313" s="94" t="s">
        <v>1013</v>
      </c>
      <c r="D313" s="187" t="s">
        <v>159</v>
      </c>
      <c r="E313" s="186" t="s">
        <v>507</v>
      </c>
    </row>
    <row r="314" spans="1:5" x14ac:dyDescent="0.2">
      <c r="A314" s="94" t="str">
        <f t="shared" si="4"/>
        <v>312:オルト－ニトロアニリン</v>
      </c>
      <c r="B314" s="94">
        <v>312</v>
      </c>
      <c r="C314" s="94" t="s">
        <v>1013</v>
      </c>
      <c r="D314" s="187" t="s">
        <v>160</v>
      </c>
      <c r="E314" s="186" t="s">
        <v>507</v>
      </c>
    </row>
    <row r="315" spans="1:5" x14ac:dyDescent="0.2">
      <c r="A315" s="94" t="str">
        <f t="shared" si="4"/>
        <v>313:ニトログリセリン</v>
      </c>
      <c r="B315" s="94">
        <v>313</v>
      </c>
      <c r="C315" s="94" t="s">
        <v>1013</v>
      </c>
      <c r="D315" s="187" t="s">
        <v>1133</v>
      </c>
      <c r="E315" s="186" t="s">
        <v>507</v>
      </c>
    </row>
    <row r="316" spans="1:5" x14ac:dyDescent="0.2">
      <c r="A316" s="94" t="str">
        <f t="shared" si="4"/>
        <v>314:パラ－ニトロクロロベンゼン</v>
      </c>
      <c r="B316" s="94">
        <v>314</v>
      </c>
      <c r="C316" s="94" t="s">
        <v>1013</v>
      </c>
      <c r="D316" s="187" t="s">
        <v>161</v>
      </c>
      <c r="E316" s="186" t="s">
        <v>54</v>
      </c>
    </row>
    <row r="317" spans="1:5" x14ac:dyDescent="0.2">
      <c r="A317" s="94" t="str">
        <f t="shared" si="4"/>
        <v>315:オルト－ニトロトルエン</v>
      </c>
      <c r="B317" s="94">
        <v>315</v>
      </c>
      <c r="C317" s="94" t="s">
        <v>1013</v>
      </c>
      <c r="D317" s="187" t="s">
        <v>162</v>
      </c>
      <c r="E317" s="186" t="s">
        <v>54</v>
      </c>
    </row>
    <row r="318" spans="1:5" x14ac:dyDescent="0.2">
      <c r="A318" s="94" t="str">
        <f t="shared" si="4"/>
        <v>316:ニトロベンゼン</v>
      </c>
      <c r="B318" s="94">
        <v>316</v>
      </c>
      <c r="C318" s="94" t="s">
        <v>1013</v>
      </c>
      <c r="D318" s="187" t="s">
        <v>696</v>
      </c>
      <c r="E318" s="186" t="s">
        <v>54</v>
      </c>
    </row>
    <row r="319" spans="1:5" x14ac:dyDescent="0.2">
      <c r="A319" s="94" t="str">
        <f t="shared" si="4"/>
        <v>317:ニトロメタン</v>
      </c>
      <c r="B319" s="94">
        <v>317</v>
      </c>
      <c r="C319" s="94" t="s">
        <v>1013</v>
      </c>
      <c r="D319" s="187" t="s">
        <v>163</v>
      </c>
      <c r="E319" s="186" t="s">
        <v>549</v>
      </c>
    </row>
    <row r="320" spans="1:5" x14ac:dyDescent="0.2">
      <c r="A320" s="94" t="str">
        <f t="shared" si="4"/>
        <v>318:二硫化炭素</v>
      </c>
      <c r="B320" s="94">
        <v>318</v>
      </c>
      <c r="C320" s="94" t="s">
        <v>1013</v>
      </c>
      <c r="D320" s="187" t="s">
        <v>697</v>
      </c>
      <c r="E320" s="186" t="s">
        <v>549</v>
      </c>
    </row>
    <row r="321" spans="1:5" x14ac:dyDescent="0.2">
      <c r="A321" s="94" t="str">
        <f t="shared" si="4"/>
        <v>319:ノルマル－ノニルアルコール</v>
      </c>
      <c r="B321" s="94">
        <v>319</v>
      </c>
      <c r="C321" s="94" t="s">
        <v>1013</v>
      </c>
      <c r="D321" s="187" t="s">
        <v>615</v>
      </c>
      <c r="E321" s="186" t="s">
        <v>54</v>
      </c>
    </row>
    <row r="322" spans="1:5" x14ac:dyDescent="0.2">
      <c r="A322" s="94" t="str">
        <f t="shared" si="4"/>
        <v>320:ノニルフェノール</v>
      </c>
      <c r="B322" s="94">
        <v>320</v>
      </c>
      <c r="C322" s="94" t="s">
        <v>1013</v>
      </c>
      <c r="D322" s="187" t="s">
        <v>164</v>
      </c>
      <c r="E322" s="186" t="s">
        <v>507</v>
      </c>
    </row>
    <row r="323" spans="1:5" x14ac:dyDescent="0.2">
      <c r="A323" s="94" t="str">
        <f t="shared" si="4"/>
        <v>321:バナジウム化合物</v>
      </c>
      <c r="B323" s="94">
        <v>321</v>
      </c>
      <c r="C323" s="94" t="s">
        <v>1013</v>
      </c>
      <c r="D323" s="187" t="s">
        <v>165</v>
      </c>
      <c r="E323" s="186" t="s">
        <v>507</v>
      </c>
    </row>
    <row r="324" spans="1:5" x14ac:dyDescent="0.2">
      <c r="A324" s="94" t="str">
        <f t="shared" ref="A324:A387" si="5">CONCATENATE(B324,":",D324)</f>
        <v>322:５’－［Ｎ，Ｎ－ビス（２－アセチルオキシエチル）アミノ］－２’－（２－ブロモ－４，６－ジニトロフェニルアゾ）－４’－メトキシアセトアニリド</v>
      </c>
      <c r="B324" s="94">
        <v>322</v>
      </c>
      <c r="C324" s="94" t="s">
        <v>1013</v>
      </c>
      <c r="D324" s="187" t="s">
        <v>166</v>
      </c>
      <c r="E324" s="186" t="s">
        <v>507</v>
      </c>
    </row>
    <row r="325" spans="1:5" x14ac:dyDescent="0.2">
      <c r="A325" s="94" t="str">
        <f t="shared" si="5"/>
        <v>323:シメトリン</v>
      </c>
      <c r="B325" s="94">
        <v>323</v>
      </c>
      <c r="C325" s="94" t="s">
        <v>1013</v>
      </c>
      <c r="D325" s="187" t="s">
        <v>1134</v>
      </c>
      <c r="E325" s="186" t="s">
        <v>507</v>
      </c>
    </row>
    <row r="326" spans="1:5" x14ac:dyDescent="0.2">
      <c r="A326" s="94" t="str">
        <f t="shared" si="5"/>
        <v>324:１，３－ビス［（２，３－エポキシプロピル）オキシ］ベンゼン</v>
      </c>
      <c r="B326" s="94">
        <v>324</v>
      </c>
      <c r="C326" s="94" t="s">
        <v>1013</v>
      </c>
      <c r="D326" s="187" t="s">
        <v>167</v>
      </c>
      <c r="E326" s="186" t="s">
        <v>507</v>
      </c>
    </row>
    <row r="327" spans="1:5" x14ac:dyDescent="0.2">
      <c r="A327" s="94" t="str">
        <f t="shared" si="5"/>
        <v>325:オキシン銅又は有機銅</v>
      </c>
      <c r="B327" s="94">
        <v>325</v>
      </c>
      <c r="C327" s="94" t="s">
        <v>1013</v>
      </c>
      <c r="D327" s="187" t="s">
        <v>1135</v>
      </c>
      <c r="E327" s="186" t="s">
        <v>507</v>
      </c>
    </row>
    <row r="328" spans="1:5" x14ac:dyDescent="0.2">
      <c r="A328" s="94" t="str">
        <f t="shared" si="5"/>
        <v>326:クロフェンチジン</v>
      </c>
      <c r="B328" s="94">
        <v>326</v>
      </c>
      <c r="C328" s="94" t="s">
        <v>1013</v>
      </c>
      <c r="D328" s="187" t="s">
        <v>1136</v>
      </c>
      <c r="E328" s="186" t="s">
        <v>507</v>
      </c>
    </row>
    <row r="329" spans="1:5" x14ac:dyDescent="0.2">
      <c r="A329" s="94" t="str">
        <f t="shared" si="5"/>
        <v>327:１，２－ビス（２－クロロフェニル）ヒドラジン</v>
      </c>
      <c r="B329" s="94">
        <v>327</v>
      </c>
      <c r="C329" s="94" t="s">
        <v>1013</v>
      </c>
      <c r="D329" s="187" t="s">
        <v>168</v>
      </c>
      <c r="E329" s="186" t="s">
        <v>507</v>
      </c>
    </row>
    <row r="330" spans="1:5" x14ac:dyDescent="0.2">
      <c r="A330" s="94" t="str">
        <f t="shared" si="5"/>
        <v>328:ジラム</v>
      </c>
      <c r="B330" s="94">
        <v>328</v>
      </c>
      <c r="C330" s="94" t="s">
        <v>1013</v>
      </c>
      <c r="D330" s="187" t="s">
        <v>1137</v>
      </c>
      <c r="E330" s="186" t="s">
        <v>507</v>
      </c>
    </row>
    <row r="331" spans="1:5" x14ac:dyDescent="0.2">
      <c r="A331" s="94" t="str">
        <f t="shared" si="5"/>
        <v>329:ポリカーバメート</v>
      </c>
      <c r="B331" s="94">
        <v>329</v>
      </c>
      <c r="C331" s="94" t="s">
        <v>1013</v>
      </c>
      <c r="D331" s="187" t="s">
        <v>616</v>
      </c>
      <c r="E331" s="186" t="s">
        <v>507</v>
      </c>
    </row>
    <row r="332" spans="1:5" x14ac:dyDescent="0.2">
      <c r="A332" s="94" t="str">
        <f t="shared" si="5"/>
        <v>330:ビス（１－メチル－１－フェニルエチル）＝ペルオキシド</v>
      </c>
      <c r="B332" s="94">
        <v>330</v>
      </c>
      <c r="C332" s="94" t="s">
        <v>1013</v>
      </c>
      <c r="D332" s="187" t="s">
        <v>169</v>
      </c>
      <c r="E332" s="186" t="s">
        <v>507</v>
      </c>
    </row>
    <row r="333" spans="1:5" x14ac:dyDescent="0.2">
      <c r="A333" s="94" t="str">
        <f t="shared" si="5"/>
        <v>331:カズサホス</v>
      </c>
      <c r="B333" s="94">
        <v>331</v>
      </c>
      <c r="C333" s="94" t="s">
        <v>1013</v>
      </c>
      <c r="D333" s="187" t="s">
        <v>617</v>
      </c>
      <c r="E333" s="186" t="s">
        <v>507</v>
      </c>
    </row>
    <row r="334" spans="1:5" x14ac:dyDescent="0.2">
      <c r="A334" s="94" t="str">
        <f t="shared" si="5"/>
        <v>332:砒素及びその無機化合物</v>
      </c>
      <c r="B334" s="94">
        <v>332</v>
      </c>
      <c r="C334" s="94" t="s">
        <v>1010</v>
      </c>
      <c r="D334" s="187" t="s">
        <v>1144</v>
      </c>
      <c r="E334" s="186" t="s">
        <v>507</v>
      </c>
    </row>
    <row r="335" spans="1:5" x14ac:dyDescent="0.2">
      <c r="A335" s="94" t="str">
        <f t="shared" si="5"/>
        <v>333:ヒドラジン</v>
      </c>
      <c r="B335" s="94">
        <v>333</v>
      </c>
      <c r="C335" s="94" t="s">
        <v>1013</v>
      </c>
      <c r="D335" s="187" t="s">
        <v>698</v>
      </c>
      <c r="E335" s="186" t="s">
        <v>549</v>
      </c>
    </row>
    <row r="336" spans="1:5" x14ac:dyDescent="0.2">
      <c r="A336" s="94" t="str">
        <f t="shared" si="5"/>
        <v>334:４－ヒドロキシ安息香酸メチル</v>
      </c>
      <c r="B336" s="94">
        <v>334</v>
      </c>
      <c r="C336" s="94" t="s">
        <v>1013</v>
      </c>
      <c r="D336" s="187" t="s">
        <v>170</v>
      </c>
      <c r="E336" s="186" t="s">
        <v>507</v>
      </c>
    </row>
    <row r="337" spans="1:5" x14ac:dyDescent="0.2">
      <c r="A337" s="94" t="str">
        <f t="shared" si="5"/>
        <v>335:Ｎ－（４－ヒドロキシフェニル）アセトアミド</v>
      </c>
      <c r="B337" s="94">
        <v>335</v>
      </c>
      <c r="C337" s="94" t="s">
        <v>1013</v>
      </c>
      <c r="D337" s="187" t="s">
        <v>171</v>
      </c>
      <c r="E337" s="186" t="s">
        <v>507</v>
      </c>
    </row>
    <row r="338" spans="1:5" x14ac:dyDescent="0.2">
      <c r="A338" s="94" t="str">
        <f t="shared" si="5"/>
        <v>336:ヒドロキノン</v>
      </c>
      <c r="B338" s="94">
        <v>336</v>
      </c>
      <c r="C338" s="94" t="s">
        <v>1013</v>
      </c>
      <c r="D338" s="187" t="s">
        <v>1145</v>
      </c>
      <c r="E338" s="186" t="s">
        <v>507</v>
      </c>
    </row>
    <row r="339" spans="1:5" x14ac:dyDescent="0.2">
      <c r="A339" s="94" t="str">
        <f t="shared" si="5"/>
        <v>337:４－ビニル－１－シクロヘキセン</v>
      </c>
      <c r="B339" s="94">
        <v>337</v>
      </c>
      <c r="C339" s="94" t="s">
        <v>1013</v>
      </c>
      <c r="D339" s="187" t="s">
        <v>699</v>
      </c>
      <c r="E339" s="186" t="s">
        <v>549</v>
      </c>
    </row>
    <row r="340" spans="1:5" x14ac:dyDescent="0.2">
      <c r="A340" s="94" t="str">
        <f t="shared" si="5"/>
        <v>338:２－ビニルピリジン</v>
      </c>
      <c r="B340" s="94">
        <v>338</v>
      </c>
      <c r="C340" s="94" t="s">
        <v>1013</v>
      </c>
      <c r="D340" s="187" t="s">
        <v>700</v>
      </c>
      <c r="E340" s="186" t="s">
        <v>54</v>
      </c>
    </row>
    <row r="341" spans="1:5" x14ac:dyDescent="0.2">
      <c r="A341" s="94" t="str">
        <f t="shared" si="5"/>
        <v>339:Ｎ－ビニル－２－ピロリドン</v>
      </c>
      <c r="B341" s="94">
        <v>339</v>
      </c>
      <c r="C341" s="94" t="s">
        <v>1013</v>
      </c>
      <c r="D341" s="187" t="s">
        <v>172</v>
      </c>
      <c r="E341" s="186" t="s">
        <v>54</v>
      </c>
    </row>
    <row r="342" spans="1:5" x14ac:dyDescent="0.2">
      <c r="A342" s="94" t="str">
        <f t="shared" si="5"/>
        <v>340:ビフェニル</v>
      </c>
      <c r="B342" s="94">
        <v>340</v>
      </c>
      <c r="C342" s="94" t="s">
        <v>1013</v>
      </c>
      <c r="D342" s="187" t="s">
        <v>173</v>
      </c>
      <c r="E342" s="186" t="s">
        <v>507</v>
      </c>
    </row>
    <row r="343" spans="1:5" x14ac:dyDescent="0.2">
      <c r="A343" s="94" t="str">
        <f t="shared" si="5"/>
        <v>341:ピペラジン</v>
      </c>
      <c r="B343" s="94">
        <v>341</v>
      </c>
      <c r="C343" s="94" t="s">
        <v>1013</v>
      </c>
      <c r="D343" s="187" t="s">
        <v>701</v>
      </c>
      <c r="E343" s="186" t="s">
        <v>549</v>
      </c>
    </row>
    <row r="344" spans="1:5" x14ac:dyDescent="0.2">
      <c r="A344" s="94" t="str">
        <f t="shared" si="5"/>
        <v>342:ピリジン</v>
      </c>
      <c r="B344" s="94">
        <v>342</v>
      </c>
      <c r="C344" s="94" t="s">
        <v>1013</v>
      </c>
      <c r="D344" s="187" t="s">
        <v>702</v>
      </c>
      <c r="E344" s="186" t="s">
        <v>549</v>
      </c>
    </row>
    <row r="345" spans="1:5" x14ac:dyDescent="0.2">
      <c r="A345" s="94" t="str">
        <f t="shared" si="5"/>
        <v>343:カテコール</v>
      </c>
      <c r="B345" s="94">
        <v>343</v>
      </c>
      <c r="C345" s="94" t="s">
        <v>1013</v>
      </c>
      <c r="D345" s="187" t="s">
        <v>618</v>
      </c>
      <c r="E345" s="186" t="s">
        <v>54</v>
      </c>
    </row>
    <row r="346" spans="1:5" x14ac:dyDescent="0.2">
      <c r="A346" s="94" t="str">
        <f t="shared" si="5"/>
        <v>344:フェニルオキシラン</v>
      </c>
      <c r="B346" s="94">
        <v>344</v>
      </c>
      <c r="C346" s="94" t="s">
        <v>1013</v>
      </c>
      <c r="D346" s="187" t="s">
        <v>703</v>
      </c>
      <c r="E346" s="186" t="s">
        <v>54</v>
      </c>
    </row>
    <row r="347" spans="1:5" x14ac:dyDescent="0.2">
      <c r="A347" s="94" t="str">
        <f t="shared" si="5"/>
        <v>345:フェニルヒドラジン</v>
      </c>
      <c r="B347" s="94">
        <v>345</v>
      </c>
      <c r="C347" s="94" t="s">
        <v>1013</v>
      </c>
      <c r="D347" s="187" t="s">
        <v>174</v>
      </c>
      <c r="E347" s="186" t="s">
        <v>54</v>
      </c>
    </row>
    <row r="348" spans="1:5" x14ac:dyDescent="0.2">
      <c r="A348" s="94" t="str">
        <f t="shared" si="5"/>
        <v>346:２－フェニルフェノール</v>
      </c>
      <c r="B348" s="94">
        <v>346</v>
      </c>
      <c r="C348" s="94" t="s">
        <v>1013</v>
      </c>
      <c r="D348" s="187" t="s">
        <v>175</v>
      </c>
      <c r="E348" s="186" t="s">
        <v>507</v>
      </c>
    </row>
    <row r="349" spans="1:5" x14ac:dyDescent="0.2">
      <c r="A349" s="94" t="str">
        <f t="shared" si="5"/>
        <v>347:Ｎ－フェニルマレイミド</v>
      </c>
      <c r="B349" s="94">
        <v>347</v>
      </c>
      <c r="C349" s="94" t="s">
        <v>1013</v>
      </c>
      <c r="D349" s="187" t="s">
        <v>176</v>
      </c>
      <c r="E349" s="186" t="s">
        <v>507</v>
      </c>
    </row>
    <row r="350" spans="1:5" x14ac:dyDescent="0.2">
      <c r="A350" s="94" t="str">
        <f t="shared" si="5"/>
        <v>348:フェニレンジアミン</v>
      </c>
      <c r="B350" s="148">
        <v>348</v>
      </c>
      <c r="C350" s="148" t="s">
        <v>1013</v>
      </c>
      <c r="D350" s="189" t="s">
        <v>177</v>
      </c>
      <c r="E350" s="186" t="s">
        <v>507</v>
      </c>
    </row>
    <row r="351" spans="1:5" x14ac:dyDescent="0.2">
      <c r="A351" s="94" t="str">
        <f t="shared" si="5"/>
        <v>349:フェノール</v>
      </c>
      <c r="B351" s="94">
        <v>349</v>
      </c>
      <c r="C351" s="94" t="s">
        <v>1013</v>
      </c>
      <c r="D351" s="187" t="s">
        <v>178</v>
      </c>
      <c r="E351" s="186" t="s">
        <v>54</v>
      </c>
    </row>
    <row r="352" spans="1:5" x14ac:dyDescent="0.2">
      <c r="A352" s="94" t="str">
        <f t="shared" si="5"/>
        <v>350:ペルメトリン</v>
      </c>
      <c r="B352" s="94">
        <v>350</v>
      </c>
      <c r="C352" s="94" t="s">
        <v>1013</v>
      </c>
      <c r="D352" s="187" t="s">
        <v>1146</v>
      </c>
      <c r="E352" s="186" t="s">
        <v>507</v>
      </c>
    </row>
    <row r="353" spans="1:5" x14ac:dyDescent="0.2">
      <c r="A353" s="94" t="str">
        <f t="shared" si="5"/>
        <v>351:１，３－ブタジエン</v>
      </c>
      <c r="B353" s="94">
        <v>351</v>
      </c>
      <c r="C353" s="94" t="s">
        <v>1010</v>
      </c>
      <c r="D353" s="187" t="s">
        <v>704</v>
      </c>
      <c r="E353" s="186" t="s">
        <v>549</v>
      </c>
    </row>
    <row r="354" spans="1:5" x14ac:dyDescent="0.2">
      <c r="A354" s="94" t="str">
        <f t="shared" si="5"/>
        <v>352:フタル酸ジアリル</v>
      </c>
      <c r="B354" s="94">
        <v>352</v>
      </c>
      <c r="C354" s="94" t="s">
        <v>1013</v>
      </c>
      <c r="D354" s="187" t="s">
        <v>179</v>
      </c>
      <c r="E354" s="186" t="s">
        <v>507</v>
      </c>
    </row>
    <row r="355" spans="1:5" x14ac:dyDescent="0.2">
      <c r="A355" s="94" t="str">
        <f t="shared" si="5"/>
        <v>353:フタル酸ジエチル</v>
      </c>
      <c r="B355" s="94">
        <v>353</v>
      </c>
      <c r="C355" s="94" t="s">
        <v>1013</v>
      </c>
      <c r="D355" s="187" t="s">
        <v>180</v>
      </c>
      <c r="E355" s="186" t="s">
        <v>507</v>
      </c>
    </row>
    <row r="356" spans="1:5" x14ac:dyDescent="0.2">
      <c r="A356" s="94" t="str">
        <f t="shared" si="5"/>
        <v>354:フタル酸ジ－ノルマル－ブチル</v>
      </c>
      <c r="B356" s="94">
        <v>354</v>
      </c>
      <c r="C356" s="94" t="s">
        <v>1013</v>
      </c>
      <c r="D356" s="187" t="s">
        <v>181</v>
      </c>
      <c r="E356" s="186" t="s">
        <v>507</v>
      </c>
    </row>
    <row r="357" spans="1:5" x14ac:dyDescent="0.2">
      <c r="A357" s="94" t="str">
        <f t="shared" si="5"/>
        <v>355:フタル酸ビス（２－エチルヘキシル）</v>
      </c>
      <c r="B357" s="94">
        <v>355</v>
      </c>
      <c r="C357" s="94" t="s">
        <v>1013</v>
      </c>
      <c r="D357" s="187" t="s">
        <v>1147</v>
      </c>
      <c r="E357" s="186" t="s">
        <v>507</v>
      </c>
    </row>
    <row r="358" spans="1:5" x14ac:dyDescent="0.2">
      <c r="A358" s="94" t="str">
        <f t="shared" si="5"/>
        <v>356:フタル酸ノルマル－ブチル＝ベンジル</v>
      </c>
      <c r="B358" s="94">
        <v>356</v>
      </c>
      <c r="C358" s="94" t="s">
        <v>1013</v>
      </c>
      <c r="D358" s="187" t="s">
        <v>182</v>
      </c>
      <c r="E358" s="186" t="s">
        <v>507</v>
      </c>
    </row>
    <row r="359" spans="1:5" x14ac:dyDescent="0.2">
      <c r="A359" s="94" t="str">
        <f t="shared" si="5"/>
        <v>357:ブプロフェジン</v>
      </c>
      <c r="B359" s="94">
        <v>357</v>
      </c>
      <c r="C359" s="94" t="s">
        <v>1013</v>
      </c>
      <c r="D359" s="187" t="s">
        <v>1148</v>
      </c>
      <c r="E359" s="186" t="s">
        <v>507</v>
      </c>
    </row>
    <row r="360" spans="1:5" x14ac:dyDescent="0.2">
      <c r="A360" s="94" t="str">
        <f t="shared" si="5"/>
        <v>358:テブフェノジド</v>
      </c>
      <c r="B360" s="94">
        <v>358</v>
      </c>
      <c r="C360" s="94" t="s">
        <v>1013</v>
      </c>
      <c r="D360" s="187" t="s">
        <v>1149</v>
      </c>
      <c r="E360" s="186" t="s">
        <v>507</v>
      </c>
    </row>
    <row r="361" spans="1:5" x14ac:dyDescent="0.2">
      <c r="A361" s="94" t="str">
        <f t="shared" si="5"/>
        <v>359:ノルマル－ブチル－２，３－エポキシプロピルエーテル</v>
      </c>
      <c r="B361" s="94">
        <v>359</v>
      </c>
      <c r="C361" s="94" t="s">
        <v>1013</v>
      </c>
      <c r="D361" s="187" t="s">
        <v>183</v>
      </c>
      <c r="E361" s="186" t="s">
        <v>54</v>
      </c>
    </row>
    <row r="362" spans="1:5" x14ac:dyDescent="0.2">
      <c r="A362" s="94" t="str">
        <f t="shared" si="5"/>
        <v>360:ベノミル</v>
      </c>
      <c r="B362" s="94">
        <v>360</v>
      </c>
      <c r="C362" s="94" t="s">
        <v>1013</v>
      </c>
      <c r="D362" s="187" t="s">
        <v>1150</v>
      </c>
      <c r="E362" s="186" t="s">
        <v>507</v>
      </c>
    </row>
    <row r="363" spans="1:5" x14ac:dyDescent="0.2">
      <c r="A363" s="94" t="str">
        <f t="shared" si="5"/>
        <v>361:シハロホップブチル</v>
      </c>
      <c r="B363" s="94">
        <v>361</v>
      </c>
      <c r="C363" s="94" t="s">
        <v>1013</v>
      </c>
      <c r="D363" s="187" t="s">
        <v>1151</v>
      </c>
      <c r="E363" s="186" t="s">
        <v>507</v>
      </c>
    </row>
    <row r="364" spans="1:5" x14ac:dyDescent="0.2">
      <c r="A364" s="94" t="str">
        <f t="shared" si="5"/>
        <v>362:ジアフェンチウロン</v>
      </c>
      <c r="B364" s="94">
        <v>362</v>
      </c>
      <c r="C364" s="94" t="s">
        <v>1013</v>
      </c>
      <c r="D364" s="187" t="s">
        <v>619</v>
      </c>
      <c r="E364" s="186" t="s">
        <v>507</v>
      </c>
    </row>
    <row r="365" spans="1:5" x14ac:dyDescent="0.2">
      <c r="A365" s="94" t="str">
        <f t="shared" si="5"/>
        <v>363:オキサジアゾン</v>
      </c>
      <c r="B365" s="94">
        <v>363</v>
      </c>
      <c r="C365" s="94" t="s">
        <v>1013</v>
      </c>
      <c r="D365" s="187" t="s">
        <v>620</v>
      </c>
      <c r="E365" s="186" t="s">
        <v>507</v>
      </c>
    </row>
    <row r="366" spans="1:5" x14ac:dyDescent="0.2">
      <c r="A366" s="94" t="str">
        <f t="shared" si="5"/>
        <v>364:フェンピロキシメート</v>
      </c>
      <c r="B366" s="94">
        <v>364</v>
      </c>
      <c r="C366" s="94" t="s">
        <v>1013</v>
      </c>
      <c r="D366" s="187" t="s">
        <v>621</v>
      </c>
      <c r="E366" s="186" t="s">
        <v>507</v>
      </c>
    </row>
    <row r="367" spans="1:5" x14ac:dyDescent="0.2">
      <c r="A367" s="94" t="str">
        <f t="shared" si="5"/>
        <v>365:ＢＨＡ</v>
      </c>
      <c r="B367" s="94">
        <v>365</v>
      </c>
      <c r="C367" s="94" t="s">
        <v>1013</v>
      </c>
      <c r="D367" s="187" t="s">
        <v>622</v>
      </c>
      <c r="E367" s="186" t="s">
        <v>507</v>
      </c>
    </row>
    <row r="368" spans="1:5" x14ac:dyDescent="0.2">
      <c r="A368" s="94" t="str">
        <f t="shared" si="5"/>
        <v>366:ターシャリ－ブチル＝ヒドロペルオキシド</v>
      </c>
      <c r="B368" s="94">
        <v>366</v>
      </c>
      <c r="C368" s="94" t="s">
        <v>1013</v>
      </c>
      <c r="D368" s="187" t="s">
        <v>184</v>
      </c>
      <c r="E368" s="186" t="s">
        <v>507</v>
      </c>
    </row>
    <row r="369" spans="1:5" x14ac:dyDescent="0.2">
      <c r="A369" s="94" t="str">
        <f t="shared" si="5"/>
        <v>367:オルト－セカンダリ－ブチルフェノール</v>
      </c>
      <c r="B369" s="94">
        <v>367</v>
      </c>
      <c r="C369" s="94" t="s">
        <v>1013</v>
      </c>
      <c r="D369" s="187" t="s">
        <v>185</v>
      </c>
      <c r="E369" s="186" t="s">
        <v>54</v>
      </c>
    </row>
    <row r="370" spans="1:5" x14ac:dyDescent="0.2">
      <c r="A370" s="94" t="str">
        <f t="shared" si="5"/>
        <v>368:４－ターシャリ－ブチルフェノール</v>
      </c>
      <c r="B370" s="94">
        <v>368</v>
      </c>
      <c r="C370" s="94" t="s">
        <v>1013</v>
      </c>
      <c r="D370" s="187" t="s">
        <v>186</v>
      </c>
      <c r="E370" s="186" t="s">
        <v>54</v>
      </c>
    </row>
    <row r="371" spans="1:5" x14ac:dyDescent="0.2">
      <c r="A371" s="94" t="str">
        <f t="shared" si="5"/>
        <v>369:プロパルギット又はＢＰＰＳ</v>
      </c>
      <c r="B371" s="94">
        <v>369</v>
      </c>
      <c r="C371" s="94" t="s">
        <v>1013</v>
      </c>
      <c r="D371" s="187" t="s">
        <v>705</v>
      </c>
      <c r="E371" s="186" t="s">
        <v>54</v>
      </c>
    </row>
    <row r="372" spans="1:5" x14ac:dyDescent="0.2">
      <c r="A372" s="94" t="str">
        <f t="shared" si="5"/>
        <v>370:ピリダベン</v>
      </c>
      <c r="B372" s="94">
        <v>370</v>
      </c>
      <c r="C372" s="94" t="s">
        <v>1013</v>
      </c>
      <c r="D372" s="187" t="s">
        <v>1152</v>
      </c>
      <c r="E372" s="186" t="s">
        <v>507</v>
      </c>
    </row>
    <row r="373" spans="1:5" x14ac:dyDescent="0.2">
      <c r="A373" s="94" t="str">
        <f t="shared" si="5"/>
        <v>371:テブフェンピラド</v>
      </c>
      <c r="B373" s="94">
        <v>371</v>
      </c>
      <c r="C373" s="94" t="s">
        <v>1013</v>
      </c>
      <c r="D373" s="187" t="s">
        <v>1153</v>
      </c>
      <c r="E373" s="186" t="s">
        <v>507</v>
      </c>
    </row>
    <row r="374" spans="1:5" x14ac:dyDescent="0.2">
      <c r="A374" s="94" t="str">
        <f t="shared" si="5"/>
        <v>372:Ｎ－（ターシャリ－ブチル）－２－ベンゾチアゾールスルフェンアミド</v>
      </c>
      <c r="B374" s="94">
        <v>372</v>
      </c>
      <c r="C374" s="94" t="s">
        <v>1013</v>
      </c>
      <c r="D374" s="187" t="s">
        <v>187</v>
      </c>
      <c r="E374" s="186" t="s">
        <v>507</v>
      </c>
    </row>
    <row r="375" spans="1:5" x14ac:dyDescent="0.2">
      <c r="A375" s="94" t="str">
        <f t="shared" si="5"/>
        <v>373:２－ターシャリ－ブチル－５－メチルフェノール</v>
      </c>
      <c r="B375" s="94">
        <v>373</v>
      </c>
      <c r="C375" s="94" t="s">
        <v>1013</v>
      </c>
      <c r="D375" s="187" t="s">
        <v>188</v>
      </c>
      <c r="E375" s="186" t="s">
        <v>507</v>
      </c>
    </row>
    <row r="376" spans="1:5" x14ac:dyDescent="0.2">
      <c r="A376" s="94" t="str">
        <f t="shared" si="5"/>
        <v>374:ふっ化水素及びその水溶性塩</v>
      </c>
      <c r="B376" s="94">
        <v>374</v>
      </c>
      <c r="C376" s="94" t="s">
        <v>1013</v>
      </c>
      <c r="D376" s="187" t="s">
        <v>1154</v>
      </c>
      <c r="E376" s="186" t="s">
        <v>507</v>
      </c>
    </row>
    <row r="377" spans="1:5" x14ac:dyDescent="0.2">
      <c r="A377" s="94" t="str">
        <f t="shared" si="5"/>
        <v>375:２－ブテナール</v>
      </c>
      <c r="B377" s="94">
        <v>375</v>
      </c>
      <c r="C377" s="94" t="s">
        <v>1013</v>
      </c>
      <c r="D377" s="187" t="s">
        <v>189</v>
      </c>
      <c r="E377" s="186" t="s">
        <v>549</v>
      </c>
    </row>
    <row r="378" spans="1:5" x14ac:dyDescent="0.2">
      <c r="A378" s="94" t="str">
        <f t="shared" si="5"/>
        <v>376:ブタクロール</v>
      </c>
      <c r="B378" s="94">
        <v>376</v>
      </c>
      <c r="C378" s="94" t="s">
        <v>1013</v>
      </c>
      <c r="D378" s="187" t="s">
        <v>623</v>
      </c>
      <c r="E378" s="186" t="s">
        <v>507</v>
      </c>
    </row>
    <row r="379" spans="1:5" x14ac:dyDescent="0.2">
      <c r="A379" s="94" t="str">
        <f t="shared" si="5"/>
        <v>377:フラン</v>
      </c>
      <c r="B379" s="94">
        <v>377</v>
      </c>
      <c r="C379" s="94" t="s">
        <v>1013</v>
      </c>
      <c r="D379" s="187" t="s">
        <v>190</v>
      </c>
      <c r="E379" s="186" t="s">
        <v>549</v>
      </c>
    </row>
    <row r="380" spans="1:5" x14ac:dyDescent="0.2">
      <c r="A380" s="94" t="str">
        <f t="shared" si="5"/>
        <v>378:プロピネブ</v>
      </c>
      <c r="B380" s="94">
        <v>378</v>
      </c>
      <c r="C380" s="94" t="s">
        <v>1013</v>
      </c>
      <c r="D380" s="187" t="s">
        <v>1155</v>
      </c>
      <c r="E380" s="186" t="s">
        <v>507</v>
      </c>
    </row>
    <row r="381" spans="1:5" x14ac:dyDescent="0.2">
      <c r="A381" s="94" t="str">
        <f t="shared" si="5"/>
        <v>379:２－プロピン－１－オール</v>
      </c>
      <c r="B381" s="94">
        <v>379</v>
      </c>
      <c r="C381" s="94" t="s">
        <v>1013</v>
      </c>
      <c r="D381" s="187" t="s">
        <v>731</v>
      </c>
      <c r="E381" s="186" t="s">
        <v>549</v>
      </c>
    </row>
    <row r="382" spans="1:5" x14ac:dyDescent="0.2">
      <c r="A382" s="94" t="str">
        <f t="shared" si="5"/>
        <v>380:ハロン－１２１１</v>
      </c>
      <c r="B382" s="94">
        <v>380</v>
      </c>
      <c r="C382" s="94" t="s">
        <v>1013</v>
      </c>
      <c r="D382" s="187" t="s">
        <v>706</v>
      </c>
      <c r="E382" s="186" t="s">
        <v>549</v>
      </c>
    </row>
    <row r="383" spans="1:5" x14ac:dyDescent="0.2">
      <c r="A383" s="94" t="str">
        <f t="shared" si="5"/>
        <v>381:ブロモジクロロメタン</v>
      </c>
      <c r="B383" s="94">
        <v>381</v>
      </c>
      <c r="C383" s="94" t="s">
        <v>1013</v>
      </c>
      <c r="D383" s="187" t="s">
        <v>191</v>
      </c>
      <c r="E383" s="186" t="s">
        <v>549</v>
      </c>
    </row>
    <row r="384" spans="1:5" x14ac:dyDescent="0.2">
      <c r="A384" s="94" t="str">
        <f t="shared" si="5"/>
        <v>382:ハロン－１３０１</v>
      </c>
      <c r="B384" s="94">
        <v>382</v>
      </c>
      <c r="C384" s="94" t="s">
        <v>1013</v>
      </c>
      <c r="D384" s="187" t="s">
        <v>707</v>
      </c>
      <c r="E384" s="186" t="s">
        <v>549</v>
      </c>
    </row>
    <row r="385" spans="1:5" x14ac:dyDescent="0.2">
      <c r="A385" s="94" t="str">
        <f t="shared" si="5"/>
        <v>383:ブロマシル</v>
      </c>
      <c r="B385" s="94">
        <v>383</v>
      </c>
      <c r="C385" s="94" t="s">
        <v>1013</v>
      </c>
      <c r="D385" s="187" t="s">
        <v>624</v>
      </c>
      <c r="E385" s="186" t="s">
        <v>507</v>
      </c>
    </row>
    <row r="386" spans="1:5" x14ac:dyDescent="0.2">
      <c r="A386" s="94" t="str">
        <f t="shared" si="5"/>
        <v>384:１－ブロモプロパン</v>
      </c>
      <c r="B386" s="94">
        <v>384</v>
      </c>
      <c r="C386" s="94" t="s">
        <v>1013</v>
      </c>
      <c r="D386" s="187" t="s">
        <v>192</v>
      </c>
      <c r="E386" s="186" t="s">
        <v>549</v>
      </c>
    </row>
    <row r="387" spans="1:5" x14ac:dyDescent="0.2">
      <c r="A387" s="94" t="str">
        <f t="shared" si="5"/>
        <v>385:２－ブロモプロパン</v>
      </c>
      <c r="B387" s="94">
        <v>385</v>
      </c>
      <c r="C387" s="94" t="s">
        <v>1010</v>
      </c>
      <c r="D387" s="187" t="s">
        <v>708</v>
      </c>
      <c r="E387" s="186" t="s">
        <v>549</v>
      </c>
    </row>
    <row r="388" spans="1:5" x14ac:dyDescent="0.2">
      <c r="A388" s="94" t="str">
        <f t="shared" ref="A388:A451" si="6">CONCATENATE(B388,":",D388)</f>
        <v>386:臭化メチル</v>
      </c>
      <c r="B388" s="94">
        <v>386</v>
      </c>
      <c r="C388" s="94" t="s">
        <v>1013</v>
      </c>
      <c r="D388" s="187" t="s">
        <v>709</v>
      </c>
      <c r="E388" s="186" t="s">
        <v>549</v>
      </c>
    </row>
    <row r="389" spans="1:5" x14ac:dyDescent="0.2">
      <c r="A389" s="94" t="str">
        <f t="shared" si="6"/>
        <v>387:酸化フェンブタスズ</v>
      </c>
      <c r="B389" s="94">
        <v>387</v>
      </c>
      <c r="C389" s="94" t="s">
        <v>1013</v>
      </c>
      <c r="D389" s="187" t="s">
        <v>1156</v>
      </c>
      <c r="E389" s="186" t="s">
        <v>507</v>
      </c>
    </row>
    <row r="390" spans="1:5" x14ac:dyDescent="0.2">
      <c r="A390" s="94" t="str">
        <f t="shared" si="6"/>
        <v>388:エンドスルファン又はベンゾエピン</v>
      </c>
      <c r="B390" s="94">
        <v>388</v>
      </c>
      <c r="C390" s="94" t="s">
        <v>1013</v>
      </c>
      <c r="D390" s="187" t="s">
        <v>1157</v>
      </c>
      <c r="E390" s="186" t="s">
        <v>507</v>
      </c>
    </row>
    <row r="391" spans="1:5" x14ac:dyDescent="0.2">
      <c r="A391" s="94" t="str">
        <f t="shared" si="6"/>
        <v>389:ヘキサデシルトリメチルアンモニウム＝クロリド</v>
      </c>
      <c r="B391" s="94">
        <v>389</v>
      </c>
      <c r="C391" s="94" t="s">
        <v>1013</v>
      </c>
      <c r="D391" s="187" t="s">
        <v>193</v>
      </c>
      <c r="E391" s="186" t="s">
        <v>507</v>
      </c>
    </row>
    <row r="392" spans="1:5" x14ac:dyDescent="0.2">
      <c r="A392" s="94" t="str">
        <f t="shared" si="6"/>
        <v>390:ヘキサメチレンジアミン</v>
      </c>
      <c r="B392" s="94">
        <v>390</v>
      </c>
      <c r="C392" s="94" t="s">
        <v>1013</v>
      </c>
      <c r="D392" s="187" t="s">
        <v>710</v>
      </c>
      <c r="E392" s="186" t="s">
        <v>54</v>
      </c>
    </row>
    <row r="393" spans="1:5" x14ac:dyDescent="0.2">
      <c r="A393" s="94" t="str">
        <f t="shared" si="6"/>
        <v>391:ヘキサメチレン＝ジイソシアネート</v>
      </c>
      <c r="B393" s="94">
        <v>391</v>
      </c>
      <c r="C393" s="94" t="s">
        <v>1013</v>
      </c>
      <c r="D393" s="187" t="s">
        <v>194</v>
      </c>
      <c r="E393" s="186" t="s">
        <v>507</v>
      </c>
    </row>
    <row r="394" spans="1:5" x14ac:dyDescent="0.2">
      <c r="A394" s="94" t="str">
        <f t="shared" si="6"/>
        <v>392:ノルマル－ヘキサン</v>
      </c>
      <c r="B394" s="94">
        <v>392</v>
      </c>
      <c r="C394" s="94" t="s">
        <v>1013</v>
      </c>
      <c r="D394" s="187" t="s">
        <v>195</v>
      </c>
      <c r="E394" s="186" t="s">
        <v>549</v>
      </c>
    </row>
    <row r="395" spans="1:5" x14ac:dyDescent="0.2">
      <c r="A395" s="94" t="str">
        <f t="shared" si="6"/>
        <v>393:ベタナフトール</v>
      </c>
      <c r="B395" s="94">
        <v>393</v>
      </c>
      <c r="C395" s="94" t="s">
        <v>1013</v>
      </c>
      <c r="D395" s="187" t="s">
        <v>196</v>
      </c>
      <c r="E395" s="186" t="s">
        <v>507</v>
      </c>
    </row>
    <row r="396" spans="1:5" x14ac:dyDescent="0.2">
      <c r="A396" s="94" t="str">
        <f t="shared" si="6"/>
        <v>394:ベリリウム及びその化合物</v>
      </c>
      <c r="B396" s="94">
        <v>394</v>
      </c>
      <c r="C396" s="94" t="s">
        <v>1010</v>
      </c>
      <c r="D396" s="187" t="s">
        <v>1158</v>
      </c>
      <c r="E396" s="186" t="s">
        <v>507</v>
      </c>
    </row>
    <row r="397" spans="1:5" x14ac:dyDescent="0.2">
      <c r="A397" s="94" t="str">
        <f t="shared" si="6"/>
        <v>395:ペルオキソ二硫酸の水溶性塩</v>
      </c>
      <c r="B397" s="94">
        <v>395</v>
      </c>
      <c r="C397" s="94" t="s">
        <v>1013</v>
      </c>
      <c r="D397" s="187" t="s">
        <v>197</v>
      </c>
      <c r="E397" s="186" t="s">
        <v>507</v>
      </c>
    </row>
    <row r="398" spans="1:5" x14ac:dyDescent="0.2">
      <c r="A398" s="94" t="str">
        <f t="shared" si="6"/>
        <v>396:ＰＦＯＳ</v>
      </c>
      <c r="B398" s="94">
        <v>396</v>
      </c>
      <c r="C398" s="94" t="s">
        <v>1013</v>
      </c>
      <c r="D398" s="187" t="s">
        <v>625</v>
      </c>
      <c r="E398" s="186" t="s">
        <v>507</v>
      </c>
    </row>
    <row r="399" spans="1:5" x14ac:dyDescent="0.2">
      <c r="A399" s="94" t="str">
        <f t="shared" si="6"/>
        <v>397:ベンジリジン＝トリクロリド</v>
      </c>
      <c r="B399" s="94">
        <v>397</v>
      </c>
      <c r="C399" s="94" t="s">
        <v>1010</v>
      </c>
      <c r="D399" s="187" t="s">
        <v>711</v>
      </c>
      <c r="E399" s="186" t="s">
        <v>54</v>
      </c>
    </row>
    <row r="400" spans="1:5" x14ac:dyDescent="0.2">
      <c r="A400" s="94" t="str">
        <f t="shared" si="6"/>
        <v>398:塩化ベンジル</v>
      </c>
      <c r="B400" s="94">
        <v>398</v>
      </c>
      <c r="C400" s="94" t="s">
        <v>1013</v>
      </c>
      <c r="D400" s="187" t="s">
        <v>712</v>
      </c>
      <c r="E400" s="186" t="s">
        <v>54</v>
      </c>
    </row>
    <row r="401" spans="1:5" x14ac:dyDescent="0.2">
      <c r="A401" s="94" t="str">
        <f t="shared" si="6"/>
        <v>399:ベンズアルデヒド</v>
      </c>
      <c r="B401" s="94">
        <v>399</v>
      </c>
      <c r="C401" s="94" t="s">
        <v>1013</v>
      </c>
      <c r="D401" s="187" t="s">
        <v>713</v>
      </c>
      <c r="E401" s="186" t="s">
        <v>54</v>
      </c>
    </row>
    <row r="402" spans="1:5" x14ac:dyDescent="0.2">
      <c r="A402" s="94" t="str">
        <f t="shared" si="6"/>
        <v>400:ベンゼン</v>
      </c>
      <c r="B402" s="94">
        <v>400</v>
      </c>
      <c r="C402" s="94" t="s">
        <v>1010</v>
      </c>
      <c r="D402" s="187" t="s">
        <v>714</v>
      </c>
      <c r="E402" s="186" t="s">
        <v>549</v>
      </c>
    </row>
    <row r="403" spans="1:5" x14ac:dyDescent="0.2">
      <c r="A403" s="94" t="str">
        <f t="shared" si="6"/>
        <v>401:１，２，４－ベンゼントリカルボン酸１，２－無水物</v>
      </c>
      <c r="B403" s="94">
        <v>401</v>
      </c>
      <c r="C403" s="94" t="s">
        <v>1013</v>
      </c>
      <c r="D403" s="187" t="s">
        <v>1159</v>
      </c>
      <c r="E403" s="186" t="s">
        <v>507</v>
      </c>
    </row>
    <row r="404" spans="1:5" x14ac:dyDescent="0.2">
      <c r="A404" s="94" t="str">
        <f t="shared" si="6"/>
        <v>402:メフェナセット</v>
      </c>
      <c r="B404" s="94">
        <v>402</v>
      </c>
      <c r="C404" s="94" t="s">
        <v>1013</v>
      </c>
      <c r="D404" s="187" t="s">
        <v>1160</v>
      </c>
      <c r="E404" s="186" t="s">
        <v>507</v>
      </c>
    </row>
    <row r="405" spans="1:5" x14ac:dyDescent="0.2">
      <c r="A405" s="94" t="str">
        <f t="shared" si="6"/>
        <v>403:ベンゾフェノン</v>
      </c>
      <c r="B405" s="94">
        <v>403</v>
      </c>
      <c r="C405" s="94" t="s">
        <v>1013</v>
      </c>
      <c r="D405" s="187" t="s">
        <v>198</v>
      </c>
      <c r="E405" s="186" t="s">
        <v>507</v>
      </c>
    </row>
    <row r="406" spans="1:5" x14ac:dyDescent="0.2">
      <c r="A406" s="94" t="str">
        <f t="shared" si="6"/>
        <v>404:ペンタクロロフェノール</v>
      </c>
      <c r="B406" s="94">
        <v>404</v>
      </c>
      <c r="C406" s="94" t="s">
        <v>1013</v>
      </c>
      <c r="D406" s="187" t="s">
        <v>199</v>
      </c>
      <c r="E406" s="186" t="s">
        <v>507</v>
      </c>
    </row>
    <row r="407" spans="1:5" x14ac:dyDescent="0.2">
      <c r="A407" s="94" t="str">
        <f t="shared" si="6"/>
        <v>405:ほう素化合物</v>
      </c>
      <c r="B407" s="94">
        <v>405</v>
      </c>
      <c r="C407" s="94" t="s">
        <v>1013</v>
      </c>
      <c r="D407" s="187" t="s">
        <v>200</v>
      </c>
      <c r="E407" s="186" t="s">
        <v>507</v>
      </c>
    </row>
    <row r="408" spans="1:5" x14ac:dyDescent="0.2">
      <c r="A408" s="94" t="str">
        <f t="shared" si="6"/>
        <v>406:ＰＣＢ</v>
      </c>
      <c r="B408" s="94">
        <v>406</v>
      </c>
      <c r="C408" s="94" t="s">
        <v>1013</v>
      </c>
      <c r="D408" s="187" t="s">
        <v>1161</v>
      </c>
      <c r="E408" s="186" t="s">
        <v>507</v>
      </c>
    </row>
    <row r="409" spans="1:5" x14ac:dyDescent="0.2">
      <c r="A409" s="94" t="str">
        <f t="shared" si="6"/>
        <v>407:ポリ（オキシエチレン）＝アルキルエーテル（アルキル基の炭素数が１２から１５までのもの及びその混合物に限る。）</v>
      </c>
      <c r="B409" s="94">
        <v>407</v>
      </c>
      <c r="C409" s="94" t="s">
        <v>1013</v>
      </c>
      <c r="D409" s="187" t="s">
        <v>201</v>
      </c>
      <c r="E409" s="186" t="s">
        <v>507</v>
      </c>
    </row>
    <row r="410" spans="1:5" x14ac:dyDescent="0.2">
      <c r="A410" s="94" t="str">
        <f t="shared" si="6"/>
        <v>408:ポリ（オキシエチレン）＝オクチルフェニルエーテル</v>
      </c>
      <c r="B410" s="94">
        <v>408</v>
      </c>
      <c r="C410" s="94" t="s">
        <v>1013</v>
      </c>
      <c r="D410" s="187" t="s">
        <v>202</v>
      </c>
      <c r="E410" s="186" t="s">
        <v>507</v>
      </c>
    </row>
    <row r="411" spans="1:5" x14ac:dyDescent="0.2">
      <c r="A411" s="94" t="str">
        <f t="shared" si="6"/>
        <v>409:ポリ（オキシエチレン）＝ドデシルエーテル硫酸エステルナトリウム</v>
      </c>
      <c r="B411" s="94">
        <v>409</v>
      </c>
      <c r="C411" s="94" t="s">
        <v>1013</v>
      </c>
      <c r="D411" s="187" t="s">
        <v>203</v>
      </c>
      <c r="E411" s="186" t="s">
        <v>507</v>
      </c>
    </row>
    <row r="412" spans="1:5" x14ac:dyDescent="0.2">
      <c r="A412" s="94" t="str">
        <f t="shared" si="6"/>
        <v>410:ポリ（オキシエチレン）＝ノニルフェニルエーテル</v>
      </c>
      <c r="B412" s="94">
        <v>410</v>
      </c>
      <c r="C412" s="94" t="s">
        <v>1013</v>
      </c>
      <c r="D412" s="187" t="s">
        <v>204</v>
      </c>
      <c r="E412" s="186" t="s">
        <v>507</v>
      </c>
    </row>
    <row r="413" spans="1:5" x14ac:dyDescent="0.2">
      <c r="A413" s="94" t="str">
        <f t="shared" si="6"/>
        <v>411:ホルムアルデヒド</v>
      </c>
      <c r="B413" s="94">
        <v>411</v>
      </c>
      <c r="C413" s="94" t="s">
        <v>1010</v>
      </c>
      <c r="D413" s="187" t="s">
        <v>715</v>
      </c>
      <c r="E413" s="186" t="s">
        <v>549</v>
      </c>
    </row>
    <row r="414" spans="1:5" x14ac:dyDescent="0.2">
      <c r="A414" s="94" t="str">
        <f t="shared" si="6"/>
        <v>412:マンガン及びその化合物</v>
      </c>
      <c r="B414" s="94">
        <v>412</v>
      </c>
      <c r="C414" s="94" t="s">
        <v>1013</v>
      </c>
      <c r="D414" s="187" t="s">
        <v>1162</v>
      </c>
      <c r="E414" s="186" t="s">
        <v>507</v>
      </c>
    </row>
    <row r="415" spans="1:5" x14ac:dyDescent="0.2">
      <c r="A415" s="94" t="str">
        <f t="shared" si="6"/>
        <v>413:無水フタル酸</v>
      </c>
      <c r="B415" s="94">
        <v>413</v>
      </c>
      <c r="C415" s="94" t="s">
        <v>1013</v>
      </c>
      <c r="D415" s="187" t="s">
        <v>1163</v>
      </c>
      <c r="E415" s="186" t="s">
        <v>507</v>
      </c>
    </row>
    <row r="416" spans="1:5" x14ac:dyDescent="0.2">
      <c r="A416" s="94" t="str">
        <f t="shared" si="6"/>
        <v>414:無水マレイン酸</v>
      </c>
      <c r="B416" s="94">
        <v>414</v>
      </c>
      <c r="C416" s="94" t="s">
        <v>1013</v>
      </c>
      <c r="D416" s="187" t="s">
        <v>716</v>
      </c>
      <c r="E416" s="186" t="s">
        <v>54</v>
      </c>
    </row>
    <row r="417" spans="1:5" x14ac:dyDescent="0.2">
      <c r="A417" s="94" t="str">
        <f t="shared" si="6"/>
        <v>415:メタクリル酸</v>
      </c>
      <c r="B417" s="94">
        <v>415</v>
      </c>
      <c r="C417" s="94" t="s">
        <v>1013</v>
      </c>
      <c r="D417" s="187" t="s">
        <v>717</v>
      </c>
      <c r="E417" s="186" t="s">
        <v>54</v>
      </c>
    </row>
    <row r="418" spans="1:5" x14ac:dyDescent="0.2">
      <c r="A418" s="94" t="str">
        <f t="shared" si="6"/>
        <v>416:メタクリル酸２－エチルヘキシル</v>
      </c>
      <c r="B418" s="94">
        <v>416</v>
      </c>
      <c r="C418" s="94" t="s">
        <v>1013</v>
      </c>
      <c r="D418" s="187" t="s">
        <v>718</v>
      </c>
      <c r="E418" s="186" t="s">
        <v>549</v>
      </c>
    </row>
    <row r="419" spans="1:5" x14ac:dyDescent="0.2">
      <c r="A419" s="94" t="str">
        <f t="shared" si="6"/>
        <v>417:メタクリル酸２，３－エポキシプロピル</v>
      </c>
      <c r="B419" s="94">
        <v>417</v>
      </c>
      <c r="C419" s="94" t="s">
        <v>1013</v>
      </c>
      <c r="D419" s="187" t="s">
        <v>719</v>
      </c>
      <c r="E419" s="186" t="s">
        <v>54</v>
      </c>
    </row>
    <row r="420" spans="1:5" x14ac:dyDescent="0.2">
      <c r="A420" s="94" t="str">
        <f t="shared" si="6"/>
        <v>418:メタクリル酸２－（ジメチルアミノ）エチル</v>
      </c>
      <c r="B420" s="94">
        <v>418</v>
      </c>
      <c r="C420" s="94" t="s">
        <v>1013</v>
      </c>
      <c r="D420" s="187" t="s">
        <v>720</v>
      </c>
      <c r="E420" s="186" t="s">
        <v>54</v>
      </c>
    </row>
    <row r="421" spans="1:5" x14ac:dyDescent="0.2">
      <c r="A421" s="94" t="str">
        <f t="shared" si="6"/>
        <v>419:メタクリル酸ノルマル－ブチル</v>
      </c>
      <c r="B421" s="94">
        <v>419</v>
      </c>
      <c r="C421" s="94" t="s">
        <v>1013</v>
      </c>
      <c r="D421" s="187" t="s">
        <v>205</v>
      </c>
      <c r="E421" s="186" t="s">
        <v>54</v>
      </c>
    </row>
    <row r="422" spans="1:5" x14ac:dyDescent="0.2">
      <c r="A422" s="94" t="str">
        <f t="shared" si="6"/>
        <v>420:メタクリル酸メチル</v>
      </c>
      <c r="B422" s="94">
        <v>420</v>
      </c>
      <c r="C422" s="94" t="s">
        <v>1013</v>
      </c>
      <c r="D422" s="187" t="s">
        <v>721</v>
      </c>
      <c r="E422" s="186" t="s">
        <v>549</v>
      </c>
    </row>
    <row r="423" spans="1:5" x14ac:dyDescent="0.2">
      <c r="A423" s="94" t="str">
        <f t="shared" si="6"/>
        <v>421:４－メチリデンオキセタン－２－オン</v>
      </c>
      <c r="B423" s="94">
        <v>421</v>
      </c>
      <c r="C423" s="94" t="s">
        <v>1013</v>
      </c>
      <c r="D423" s="187" t="s">
        <v>206</v>
      </c>
      <c r="E423" s="186" t="s">
        <v>549</v>
      </c>
    </row>
    <row r="424" spans="1:5" x14ac:dyDescent="0.2">
      <c r="A424" s="94" t="str">
        <f t="shared" si="6"/>
        <v>422:フェリムゾン</v>
      </c>
      <c r="B424" s="94">
        <v>422</v>
      </c>
      <c r="C424" s="94" t="s">
        <v>1013</v>
      </c>
      <c r="D424" s="187" t="s">
        <v>1164</v>
      </c>
      <c r="E424" s="186" t="s">
        <v>507</v>
      </c>
    </row>
    <row r="425" spans="1:5" x14ac:dyDescent="0.2">
      <c r="A425" s="94" t="str">
        <f t="shared" si="6"/>
        <v>423:メチルアミン</v>
      </c>
      <c r="B425" s="94">
        <v>423</v>
      </c>
      <c r="C425" s="94" t="s">
        <v>1013</v>
      </c>
      <c r="D425" s="187" t="s">
        <v>207</v>
      </c>
      <c r="E425" s="186" t="s">
        <v>549</v>
      </c>
    </row>
    <row r="426" spans="1:5" x14ac:dyDescent="0.2">
      <c r="A426" s="94" t="str">
        <f t="shared" si="6"/>
        <v>424:メチル＝イソチオシアネート</v>
      </c>
      <c r="B426" s="94">
        <v>424</v>
      </c>
      <c r="C426" s="94" t="s">
        <v>1013</v>
      </c>
      <c r="D426" s="187" t="s">
        <v>208</v>
      </c>
      <c r="E426" s="186" t="s">
        <v>549</v>
      </c>
    </row>
    <row r="427" spans="1:5" x14ac:dyDescent="0.2">
      <c r="A427" s="94" t="str">
        <f t="shared" si="6"/>
        <v>425:イソプロカルブ又はＭＩＰＣ</v>
      </c>
      <c r="B427" s="94">
        <v>425</v>
      </c>
      <c r="C427" s="94" t="s">
        <v>1013</v>
      </c>
      <c r="D427" s="187" t="s">
        <v>722</v>
      </c>
      <c r="E427" s="186" t="s">
        <v>507</v>
      </c>
    </row>
    <row r="428" spans="1:5" x14ac:dyDescent="0.2">
      <c r="A428" s="94" t="str">
        <f t="shared" si="6"/>
        <v>426:カルボフラン</v>
      </c>
      <c r="B428" s="94">
        <v>426</v>
      </c>
      <c r="C428" s="94" t="s">
        <v>1013</v>
      </c>
      <c r="D428" s="187" t="s">
        <v>1165</v>
      </c>
      <c r="E428" s="186" t="s">
        <v>507</v>
      </c>
    </row>
    <row r="429" spans="1:5" x14ac:dyDescent="0.2">
      <c r="A429" s="94" t="str">
        <f t="shared" si="6"/>
        <v>427:カルバリル又はＮＡＣ</v>
      </c>
      <c r="B429" s="94">
        <v>427</v>
      </c>
      <c r="C429" s="94" t="s">
        <v>1013</v>
      </c>
      <c r="D429" s="187" t="s">
        <v>1166</v>
      </c>
      <c r="E429" s="186" t="s">
        <v>507</v>
      </c>
    </row>
    <row r="430" spans="1:5" x14ac:dyDescent="0.2">
      <c r="A430" s="94" t="str">
        <f t="shared" si="6"/>
        <v>428:フェノブカルブ又はＢＰＭＣ</v>
      </c>
      <c r="B430" s="94">
        <v>428</v>
      </c>
      <c r="C430" s="94" t="s">
        <v>1013</v>
      </c>
      <c r="D430" s="187" t="s">
        <v>1167</v>
      </c>
      <c r="E430" s="186" t="s">
        <v>507</v>
      </c>
    </row>
    <row r="431" spans="1:5" x14ac:dyDescent="0.2">
      <c r="A431" s="94" t="str">
        <f t="shared" si="6"/>
        <v>429:ハロスルフロンメチル</v>
      </c>
      <c r="B431" s="94">
        <v>429</v>
      </c>
      <c r="C431" s="94" t="s">
        <v>1013</v>
      </c>
      <c r="D431" s="187" t="s">
        <v>1168</v>
      </c>
      <c r="E431" s="186" t="s">
        <v>507</v>
      </c>
    </row>
    <row r="432" spans="1:5" x14ac:dyDescent="0.2">
      <c r="A432" s="94" t="str">
        <f t="shared" si="6"/>
        <v>430:インドキサカルブ</v>
      </c>
      <c r="B432" s="94">
        <v>430</v>
      </c>
      <c r="C432" s="94" t="s">
        <v>1013</v>
      </c>
      <c r="D432" s="187" t="s">
        <v>626</v>
      </c>
      <c r="E432" s="186" t="s">
        <v>507</v>
      </c>
    </row>
    <row r="433" spans="1:5" x14ac:dyDescent="0.2">
      <c r="A433" s="94" t="str">
        <f t="shared" si="6"/>
        <v>431:アゾキシストロビン</v>
      </c>
      <c r="B433" s="94">
        <v>431</v>
      </c>
      <c r="C433" s="94" t="s">
        <v>1013</v>
      </c>
      <c r="D433" s="187" t="s">
        <v>627</v>
      </c>
      <c r="E433" s="186" t="s">
        <v>507</v>
      </c>
    </row>
    <row r="434" spans="1:5" x14ac:dyDescent="0.2">
      <c r="A434" s="94" t="str">
        <f t="shared" si="6"/>
        <v>432:アミトラズ</v>
      </c>
      <c r="B434" s="94">
        <v>432</v>
      </c>
      <c r="C434" s="94" t="s">
        <v>1013</v>
      </c>
      <c r="D434" s="187" t="s">
        <v>1169</v>
      </c>
      <c r="E434" s="186" t="s">
        <v>507</v>
      </c>
    </row>
    <row r="435" spans="1:5" x14ac:dyDescent="0.2">
      <c r="A435" s="94" t="str">
        <f t="shared" si="6"/>
        <v>433:カーバム</v>
      </c>
      <c r="B435" s="94">
        <v>433</v>
      </c>
      <c r="C435" s="94" t="s">
        <v>1013</v>
      </c>
      <c r="D435" s="187" t="s">
        <v>628</v>
      </c>
      <c r="E435" s="186" t="s">
        <v>507</v>
      </c>
    </row>
    <row r="436" spans="1:5" x14ac:dyDescent="0.2">
      <c r="A436" s="94" t="str">
        <f t="shared" si="6"/>
        <v>434:オキサミル</v>
      </c>
      <c r="B436" s="94">
        <v>434</v>
      </c>
      <c r="C436" s="94" t="s">
        <v>1013</v>
      </c>
      <c r="D436" s="187" t="s">
        <v>629</v>
      </c>
      <c r="E436" s="186" t="s">
        <v>507</v>
      </c>
    </row>
    <row r="437" spans="1:5" x14ac:dyDescent="0.2">
      <c r="A437" s="94" t="str">
        <f t="shared" si="6"/>
        <v>435:ピリミノバックメチル</v>
      </c>
      <c r="B437" s="94">
        <v>435</v>
      </c>
      <c r="C437" s="94" t="s">
        <v>1013</v>
      </c>
      <c r="D437" s="187" t="s">
        <v>630</v>
      </c>
      <c r="E437" s="186" t="s">
        <v>507</v>
      </c>
    </row>
    <row r="438" spans="1:5" x14ac:dyDescent="0.2">
      <c r="A438" s="94" t="str">
        <f t="shared" si="6"/>
        <v>436:アルファ－メチルスチレン</v>
      </c>
      <c r="B438" s="94">
        <v>436</v>
      </c>
      <c r="C438" s="94" t="s">
        <v>1013</v>
      </c>
      <c r="D438" s="187" t="s">
        <v>209</v>
      </c>
      <c r="E438" s="186" t="s">
        <v>54</v>
      </c>
    </row>
    <row r="439" spans="1:5" x14ac:dyDescent="0.2">
      <c r="A439" s="94" t="str">
        <f t="shared" si="6"/>
        <v>437:３－メチルチオプロパナール</v>
      </c>
      <c r="B439" s="94">
        <v>437</v>
      </c>
      <c r="C439" s="94" t="s">
        <v>1013</v>
      </c>
      <c r="D439" s="187" t="s">
        <v>210</v>
      </c>
      <c r="E439" s="186" t="s">
        <v>507</v>
      </c>
    </row>
    <row r="440" spans="1:5" x14ac:dyDescent="0.2">
      <c r="A440" s="94" t="str">
        <f t="shared" si="6"/>
        <v>438:メチルナフタレン</v>
      </c>
      <c r="B440" s="94">
        <v>438</v>
      </c>
      <c r="C440" s="94" t="s">
        <v>1013</v>
      </c>
      <c r="D440" s="187" t="s">
        <v>211</v>
      </c>
      <c r="E440" s="186" t="s">
        <v>54</v>
      </c>
    </row>
    <row r="441" spans="1:5" x14ac:dyDescent="0.2">
      <c r="A441" s="94" t="str">
        <f t="shared" si="6"/>
        <v>439:３－メチルピリジン</v>
      </c>
      <c r="B441" s="94">
        <v>439</v>
      </c>
      <c r="C441" s="94" t="s">
        <v>1013</v>
      </c>
      <c r="D441" s="187" t="s">
        <v>723</v>
      </c>
      <c r="E441" s="186" t="s">
        <v>549</v>
      </c>
    </row>
    <row r="442" spans="1:5" x14ac:dyDescent="0.2">
      <c r="A442" s="94" t="str">
        <f t="shared" si="6"/>
        <v>440:１－メチル－１－フェニルエチル＝ヒドロペルオキシド</v>
      </c>
      <c r="B442" s="94">
        <v>440</v>
      </c>
      <c r="C442" s="94" t="s">
        <v>1013</v>
      </c>
      <c r="D442" s="187" t="s">
        <v>212</v>
      </c>
      <c r="E442" s="186" t="s">
        <v>54</v>
      </c>
    </row>
    <row r="443" spans="1:5" x14ac:dyDescent="0.2">
      <c r="A443" s="94" t="str">
        <f t="shared" si="6"/>
        <v>441:２－（１－メチルプロピル）－４，６－ジニトロフェノール</v>
      </c>
      <c r="B443" s="94">
        <v>441</v>
      </c>
      <c r="C443" s="94" t="s">
        <v>1013</v>
      </c>
      <c r="D443" s="187" t="s">
        <v>213</v>
      </c>
      <c r="E443" s="186" t="s">
        <v>507</v>
      </c>
    </row>
    <row r="444" spans="1:5" x14ac:dyDescent="0.2">
      <c r="A444" s="94" t="str">
        <f t="shared" si="6"/>
        <v>442:メプロニル</v>
      </c>
      <c r="B444" s="94">
        <v>442</v>
      </c>
      <c r="C444" s="94" t="s">
        <v>1013</v>
      </c>
      <c r="D444" s="187" t="s">
        <v>631</v>
      </c>
      <c r="E444" s="186" t="s">
        <v>507</v>
      </c>
    </row>
    <row r="445" spans="1:5" x14ac:dyDescent="0.2">
      <c r="A445" s="94" t="str">
        <f t="shared" si="6"/>
        <v>443:メソミル</v>
      </c>
      <c r="B445" s="94">
        <v>443</v>
      </c>
      <c r="C445" s="94" t="s">
        <v>1013</v>
      </c>
      <c r="D445" s="187" t="s">
        <v>632</v>
      </c>
      <c r="E445" s="186" t="s">
        <v>507</v>
      </c>
    </row>
    <row r="446" spans="1:5" x14ac:dyDescent="0.2">
      <c r="A446" s="94" t="str">
        <f t="shared" si="6"/>
        <v>444:トリフロキシストロビン</v>
      </c>
      <c r="B446" s="94">
        <v>444</v>
      </c>
      <c r="C446" s="94" t="s">
        <v>1013</v>
      </c>
      <c r="D446" s="187" t="s">
        <v>633</v>
      </c>
      <c r="E446" s="186" t="s">
        <v>507</v>
      </c>
    </row>
    <row r="447" spans="1:5" x14ac:dyDescent="0.2">
      <c r="A447" s="94" t="str">
        <f t="shared" si="6"/>
        <v>445:クレソキシムメチル</v>
      </c>
      <c r="B447" s="94">
        <v>445</v>
      </c>
      <c r="C447" s="94" t="s">
        <v>1013</v>
      </c>
      <c r="D447" s="187" t="s">
        <v>634</v>
      </c>
      <c r="E447" s="186" t="s">
        <v>507</v>
      </c>
    </row>
    <row r="448" spans="1:5" x14ac:dyDescent="0.2">
      <c r="A448" s="94" t="str">
        <f t="shared" si="6"/>
        <v>446:４，４’－メチレンジアニリン</v>
      </c>
      <c r="B448" s="94">
        <v>446</v>
      </c>
      <c r="C448" s="94" t="s">
        <v>1013</v>
      </c>
      <c r="D448" s="187" t="s">
        <v>240</v>
      </c>
      <c r="E448" s="186" t="s">
        <v>507</v>
      </c>
    </row>
    <row r="449" spans="1:5" x14ac:dyDescent="0.2">
      <c r="A449" s="94" t="str">
        <f t="shared" si="6"/>
        <v>447:メチレンビス（４，１－シクロヘキシレン）＝ジイソシアネート</v>
      </c>
      <c r="B449" s="94">
        <v>447</v>
      </c>
      <c r="C449" s="94" t="s">
        <v>1013</v>
      </c>
      <c r="D449" s="187" t="s">
        <v>214</v>
      </c>
      <c r="E449" s="186" t="s">
        <v>507</v>
      </c>
    </row>
    <row r="450" spans="1:5" x14ac:dyDescent="0.2">
      <c r="A450" s="94" t="str">
        <f t="shared" si="6"/>
        <v>448:メチレンビス（４，１－フェニレン）＝ジイソシアネート</v>
      </c>
      <c r="B450" s="94">
        <v>448</v>
      </c>
      <c r="C450" s="94" t="s">
        <v>1013</v>
      </c>
      <c r="D450" s="187" t="s">
        <v>215</v>
      </c>
      <c r="E450" s="186" t="s">
        <v>507</v>
      </c>
    </row>
    <row r="451" spans="1:5" x14ac:dyDescent="0.2">
      <c r="A451" s="94" t="str">
        <f t="shared" si="6"/>
        <v>449:フェンメディファム</v>
      </c>
      <c r="B451" s="94">
        <v>449</v>
      </c>
      <c r="C451" s="94" t="s">
        <v>1013</v>
      </c>
      <c r="D451" s="187" t="s">
        <v>635</v>
      </c>
      <c r="E451" s="186" t="s">
        <v>507</v>
      </c>
    </row>
    <row r="452" spans="1:5" x14ac:dyDescent="0.2">
      <c r="A452" s="94" t="str">
        <f t="shared" ref="A452:A464" si="7">CONCATENATE(B452,":",D452)</f>
        <v>450:ピリブチカルブ</v>
      </c>
      <c r="B452" s="94">
        <v>450</v>
      </c>
      <c r="C452" s="94" t="s">
        <v>1013</v>
      </c>
      <c r="D452" s="187" t="s">
        <v>241</v>
      </c>
      <c r="E452" s="186" t="s">
        <v>507</v>
      </c>
    </row>
    <row r="453" spans="1:5" x14ac:dyDescent="0.2">
      <c r="A453" s="94" t="str">
        <f t="shared" si="7"/>
        <v>451:２－メトキシ－５－メチルアニリン</v>
      </c>
      <c r="B453" s="94">
        <v>451</v>
      </c>
      <c r="C453" s="94" t="s">
        <v>1013</v>
      </c>
      <c r="D453" s="187" t="s">
        <v>724</v>
      </c>
      <c r="E453" s="186" t="s">
        <v>54</v>
      </c>
    </row>
    <row r="454" spans="1:5" x14ac:dyDescent="0.2">
      <c r="A454" s="94" t="str">
        <f t="shared" si="7"/>
        <v>452:２－メルカプトベンゾチアゾール</v>
      </c>
      <c r="B454" s="94">
        <v>452</v>
      </c>
      <c r="C454" s="94" t="s">
        <v>1013</v>
      </c>
      <c r="D454" s="187" t="s">
        <v>1049</v>
      </c>
      <c r="E454" s="186" t="s">
        <v>507</v>
      </c>
    </row>
    <row r="455" spans="1:5" x14ac:dyDescent="0.2">
      <c r="A455" s="94" t="str">
        <f t="shared" si="7"/>
        <v>453:モリブデン及びその化合物</v>
      </c>
      <c r="B455" s="94">
        <v>453</v>
      </c>
      <c r="C455" s="94" t="s">
        <v>1013</v>
      </c>
      <c r="D455" s="187" t="s">
        <v>242</v>
      </c>
      <c r="E455" s="186" t="s">
        <v>507</v>
      </c>
    </row>
    <row r="456" spans="1:5" x14ac:dyDescent="0.2">
      <c r="A456" s="94" t="str">
        <f t="shared" si="7"/>
        <v>454:２－（モルホリノジチオ）ベンゾチアゾール</v>
      </c>
      <c r="B456" s="94">
        <v>454</v>
      </c>
      <c r="C456" s="94" t="s">
        <v>1013</v>
      </c>
      <c r="D456" s="187" t="s">
        <v>1050</v>
      </c>
      <c r="E456" s="186" t="s">
        <v>507</v>
      </c>
    </row>
    <row r="457" spans="1:5" x14ac:dyDescent="0.2">
      <c r="A457" s="94" t="str">
        <f t="shared" si="7"/>
        <v>455:モルホリン</v>
      </c>
      <c r="B457" s="94">
        <v>455</v>
      </c>
      <c r="C457" s="94" t="s">
        <v>1013</v>
      </c>
      <c r="D457" s="187" t="s">
        <v>1051</v>
      </c>
      <c r="E457" s="186" t="s">
        <v>549</v>
      </c>
    </row>
    <row r="458" spans="1:5" x14ac:dyDescent="0.2">
      <c r="A458" s="94" t="str">
        <f t="shared" si="7"/>
        <v>456:りん化アルミニウム</v>
      </c>
      <c r="B458" s="94">
        <v>456</v>
      </c>
      <c r="C458" s="94" t="s">
        <v>1013</v>
      </c>
      <c r="D458" s="187" t="s">
        <v>1052</v>
      </c>
      <c r="E458" s="186" t="s">
        <v>507</v>
      </c>
    </row>
    <row r="459" spans="1:5" x14ac:dyDescent="0.2">
      <c r="A459" s="94" t="str">
        <f t="shared" si="7"/>
        <v>457:ジクロルボス又はＤＤＶＰ</v>
      </c>
      <c r="B459" s="94">
        <v>457</v>
      </c>
      <c r="C459" s="94" t="s">
        <v>1013</v>
      </c>
      <c r="D459" s="187" t="s">
        <v>243</v>
      </c>
      <c r="E459" s="186" t="s">
        <v>507</v>
      </c>
    </row>
    <row r="460" spans="1:5" x14ac:dyDescent="0.2">
      <c r="A460" s="94" t="str">
        <f t="shared" si="7"/>
        <v>458:りん酸トリス（２－エチルヘキシル）</v>
      </c>
      <c r="B460" s="94">
        <v>458</v>
      </c>
      <c r="C460" s="94" t="s">
        <v>1013</v>
      </c>
      <c r="D460" s="187" t="s">
        <v>1053</v>
      </c>
      <c r="E460" s="186" t="s">
        <v>507</v>
      </c>
    </row>
    <row r="461" spans="1:5" x14ac:dyDescent="0.2">
      <c r="A461" s="94" t="str">
        <f t="shared" si="7"/>
        <v>459:りん酸トリス（２－クロロエチル）</v>
      </c>
      <c r="B461" s="94">
        <v>459</v>
      </c>
      <c r="C461" s="94" t="s">
        <v>1013</v>
      </c>
      <c r="D461" s="187" t="s">
        <v>244</v>
      </c>
      <c r="E461" s="186" t="s">
        <v>507</v>
      </c>
    </row>
    <row r="462" spans="1:5" x14ac:dyDescent="0.2">
      <c r="A462" s="94" t="str">
        <f t="shared" si="7"/>
        <v>460:りん酸トリトリル</v>
      </c>
      <c r="B462" s="94">
        <v>460</v>
      </c>
      <c r="C462" s="94" t="s">
        <v>1013</v>
      </c>
      <c r="D462" s="187" t="s">
        <v>1054</v>
      </c>
      <c r="E462" s="186" t="s">
        <v>507</v>
      </c>
    </row>
    <row r="463" spans="1:5" x14ac:dyDescent="0.2">
      <c r="A463" s="94" t="str">
        <f t="shared" si="7"/>
        <v>461:りん酸トリフェニル</v>
      </c>
      <c r="B463" s="94">
        <v>461</v>
      </c>
      <c r="C463" s="94" t="s">
        <v>1013</v>
      </c>
      <c r="D463" s="187" t="s">
        <v>1055</v>
      </c>
      <c r="E463" s="186" t="s">
        <v>507</v>
      </c>
    </row>
    <row r="464" spans="1:5" x14ac:dyDescent="0.2">
      <c r="A464" s="94" t="str">
        <f t="shared" si="7"/>
        <v>462:りん酸トリ－ノルマル－ブチル</v>
      </c>
      <c r="B464" s="94">
        <v>462</v>
      </c>
      <c r="C464" s="94" t="s">
        <v>1013</v>
      </c>
      <c r="D464" s="187" t="s">
        <v>1056</v>
      </c>
      <c r="E464" s="186" t="s">
        <v>507</v>
      </c>
    </row>
  </sheetData>
  <phoneticPr fontId="2"/>
  <pageMargins left="0.75" right="0.75" top="1" bottom="1" header="0.51200000000000001" footer="0.5120000000000000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26"/>
  <sheetViews>
    <sheetView workbookViewId="0">
      <selection activeCell="B63" sqref="B63"/>
    </sheetView>
  </sheetViews>
  <sheetFormatPr defaultRowHeight="13" x14ac:dyDescent="0.2"/>
  <cols>
    <col min="1" max="1" width="35" bestFit="1" customWidth="1"/>
    <col min="3" max="3" width="33.36328125" bestFit="1" customWidth="1"/>
    <col min="4" max="4" width="31.6328125" bestFit="1" customWidth="1"/>
  </cols>
  <sheetData>
    <row r="1" spans="1:5" x14ac:dyDescent="0.2">
      <c r="A1" t="s">
        <v>58</v>
      </c>
    </row>
    <row r="2" spans="1:5" x14ac:dyDescent="0.2">
      <c r="A2" t="s">
        <v>552</v>
      </c>
      <c r="B2" t="s">
        <v>999</v>
      </c>
      <c r="C2" t="s">
        <v>224</v>
      </c>
      <c r="D2" t="s">
        <v>59</v>
      </c>
      <c r="E2" t="s">
        <v>1143</v>
      </c>
    </row>
    <row r="3" spans="1:5" x14ac:dyDescent="0.2">
      <c r="A3" t="str">
        <f>CONCATENATE(B3,":",C3)</f>
        <v>1:エチレングリコールモノブチルエーテル</v>
      </c>
      <c r="B3">
        <v>1</v>
      </c>
      <c r="C3" t="s">
        <v>421</v>
      </c>
      <c r="D3" t="s">
        <v>54</v>
      </c>
      <c r="E3">
        <v>2</v>
      </c>
    </row>
    <row r="4" spans="1:5" x14ac:dyDescent="0.2">
      <c r="A4" t="str">
        <f t="shared" ref="A4:A26" si="0">CONCATENATE(B4,":",C4)</f>
        <v>2:ギ酸</v>
      </c>
      <c r="B4">
        <v>2</v>
      </c>
      <c r="C4" t="s">
        <v>55</v>
      </c>
      <c r="D4" t="s">
        <v>549</v>
      </c>
      <c r="E4">
        <v>4</v>
      </c>
    </row>
    <row r="5" spans="1:5" x14ac:dyDescent="0.2">
      <c r="A5" t="str">
        <f t="shared" si="0"/>
        <v>3:クロロプレン</v>
      </c>
      <c r="B5">
        <v>3</v>
      </c>
      <c r="C5" t="s">
        <v>732</v>
      </c>
      <c r="D5" t="s">
        <v>549</v>
      </c>
      <c r="E5">
        <v>5</v>
      </c>
    </row>
    <row r="6" spans="1:5" x14ac:dyDescent="0.2">
      <c r="A6" t="str">
        <f t="shared" si="0"/>
        <v>4:クロロメチルメチルエーテル</v>
      </c>
      <c r="B6">
        <v>4</v>
      </c>
      <c r="C6" t="s">
        <v>216</v>
      </c>
      <c r="D6" t="s">
        <v>549</v>
      </c>
      <c r="E6">
        <v>6</v>
      </c>
    </row>
    <row r="7" spans="1:5" x14ac:dyDescent="0.2">
      <c r="A7" t="str">
        <f t="shared" si="0"/>
        <v>5:酢酸ブチル</v>
      </c>
      <c r="B7">
        <v>5</v>
      </c>
      <c r="C7" t="s">
        <v>422</v>
      </c>
      <c r="D7" t="s">
        <v>549</v>
      </c>
      <c r="E7">
        <v>7</v>
      </c>
    </row>
    <row r="8" spans="1:5" x14ac:dyDescent="0.2">
      <c r="A8" t="str">
        <f t="shared" si="0"/>
        <v>6:三塩化リン</v>
      </c>
      <c r="B8">
        <v>6</v>
      </c>
      <c r="C8" t="s">
        <v>423</v>
      </c>
      <c r="D8" t="s">
        <v>56</v>
      </c>
      <c r="E8">
        <v>8</v>
      </c>
    </row>
    <row r="9" spans="1:5" x14ac:dyDescent="0.2">
      <c r="A9" t="str">
        <f t="shared" si="0"/>
        <v>7:シクロヘキサノン</v>
      </c>
      <c r="B9">
        <v>7</v>
      </c>
      <c r="C9" t="s">
        <v>424</v>
      </c>
      <c r="D9" t="s">
        <v>54</v>
      </c>
      <c r="E9">
        <v>10</v>
      </c>
    </row>
    <row r="10" spans="1:5" x14ac:dyDescent="0.2">
      <c r="A10" t="str">
        <f t="shared" si="0"/>
        <v>8:シクロヘキサン</v>
      </c>
      <c r="B10">
        <v>8</v>
      </c>
      <c r="C10" t="s">
        <v>57</v>
      </c>
      <c r="D10" t="s">
        <v>549</v>
      </c>
      <c r="E10">
        <v>11</v>
      </c>
    </row>
    <row r="11" spans="1:5" x14ac:dyDescent="0.2">
      <c r="A11" t="str">
        <f t="shared" si="0"/>
        <v>9:ジアニシジン</v>
      </c>
      <c r="B11">
        <v>9</v>
      </c>
      <c r="C11" t="s">
        <v>425</v>
      </c>
      <c r="D11" t="s">
        <v>56</v>
      </c>
      <c r="E11">
        <v>16</v>
      </c>
    </row>
    <row r="12" spans="1:5" x14ac:dyDescent="0.2">
      <c r="A12" t="str">
        <f t="shared" si="0"/>
        <v>10:チオセミカルバジド</v>
      </c>
      <c r="B12">
        <v>10</v>
      </c>
      <c r="C12" t="s">
        <v>430</v>
      </c>
      <c r="D12" t="s">
        <v>56</v>
      </c>
      <c r="E12">
        <v>18</v>
      </c>
    </row>
    <row r="13" spans="1:5" x14ac:dyDescent="0.2">
      <c r="A13" t="str">
        <f t="shared" si="0"/>
        <v>11:メラミン</v>
      </c>
      <c r="B13">
        <v>11</v>
      </c>
      <c r="C13" t="s">
        <v>1005</v>
      </c>
      <c r="D13" t="s">
        <v>56</v>
      </c>
      <c r="E13">
        <v>20</v>
      </c>
    </row>
    <row r="14" spans="1:5" x14ac:dyDescent="0.2">
      <c r="A14" t="str">
        <f t="shared" si="0"/>
        <v>12:イソホロン</v>
      </c>
      <c r="B14">
        <v>12</v>
      </c>
      <c r="C14" t="s">
        <v>733</v>
      </c>
      <c r="D14" t="s">
        <v>54</v>
      </c>
      <c r="E14">
        <v>21</v>
      </c>
    </row>
    <row r="15" spans="1:5" x14ac:dyDescent="0.2">
      <c r="A15" t="str">
        <f t="shared" si="0"/>
        <v>13:１－ナフチルアミン</v>
      </c>
      <c r="B15">
        <v>13</v>
      </c>
      <c r="C15" t="s">
        <v>1006</v>
      </c>
      <c r="D15" t="s">
        <v>56</v>
      </c>
      <c r="E15">
        <v>23</v>
      </c>
    </row>
    <row r="16" spans="1:5" x14ac:dyDescent="0.2">
      <c r="A16" t="str">
        <f t="shared" si="0"/>
        <v>14:トリエタノールアミン</v>
      </c>
      <c r="B16">
        <v>14</v>
      </c>
      <c r="C16" t="s">
        <v>431</v>
      </c>
      <c r="D16" t="s">
        <v>56</v>
      </c>
      <c r="E16">
        <v>24</v>
      </c>
    </row>
    <row r="17" spans="1:5" x14ac:dyDescent="0.2">
      <c r="A17" t="str">
        <f t="shared" si="0"/>
        <v>15:１－ブタノール</v>
      </c>
      <c r="B17">
        <v>15</v>
      </c>
      <c r="C17" t="s">
        <v>217</v>
      </c>
      <c r="D17" t="s">
        <v>549</v>
      </c>
      <c r="E17">
        <v>26</v>
      </c>
    </row>
    <row r="18" spans="1:5" x14ac:dyDescent="0.2">
      <c r="A18" t="str">
        <f t="shared" si="0"/>
        <v>16:メチルエチルケトン</v>
      </c>
      <c r="B18">
        <v>16</v>
      </c>
      <c r="C18" t="s">
        <v>734</v>
      </c>
      <c r="D18" t="s">
        <v>549</v>
      </c>
      <c r="E18">
        <v>27</v>
      </c>
    </row>
    <row r="19" spans="1:5" x14ac:dyDescent="0.2">
      <c r="A19" t="str">
        <f t="shared" si="0"/>
        <v>17:フルフリルアルコール</v>
      </c>
      <c r="B19">
        <v>17</v>
      </c>
      <c r="C19" t="s">
        <v>435</v>
      </c>
      <c r="D19" t="s">
        <v>54</v>
      </c>
      <c r="E19">
        <v>28</v>
      </c>
    </row>
    <row r="20" spans="1:5" x14ac:dyDescent="0.2">
      <c r="A20" t="str">
        <f t="shared" si="0"/>
        <v>18:メチルアルコール</v>
      </c>
      <c r="B20">
        <v>18</v>
      </c>
      <c r="C20" t="s">
        <v>218</v>
      </c>
      <c r="D20" t="s">
        <v>549</v>
      </c>
      <c r="E20">
        <v>30</v>
      </c>
    </row>
    <row r="21" spans="1:5" x14ac:dyDescent="0.2">
      <c r="A21" t="str">
        <f t="shared" si="0"/>
        <v>19:ｐ－ニトロトルエン</v>
      </c>
      <c r="B21">
        <v>19</v>
      </c>
      <c r="C21" t="s">
        <v>735</v>
      </c>
      <c r="D21" t="s">
        <v>54</v>
      </c>
      <c r="E21">
        <v>33</v>
      </c>
    </row>
    <row r="22" spans="1:5" x14ac:dyDescent="0.2">
      <c r="A22" t="str">
        <f t="shared" si="0"/>
        <v>20:メチルイソブチルケトン</v>
      </c>
      <c r="B22">
        <v>20</v>
      </c>
      <c r="C22" t="s">
        <v>736</v>
      </c>
      <c r="D22" t="s">
        <v>549</v>
      </c>
      <c r="E22">
        <v>34</v>
      </c>
    </row>
    <row r="23" spans="1:5" x14ac:dyDescent="0.2">
      <c r="A23" t="str">
        <f t="shared" si="0"/>
        <v>21:硫酸ジエチル</v>
      </c>
      <c r="B23">
        <v>21</v>
      </c>
      <c r="C23" t="s">
        <v>1059</v>
      </c>
      <c r="D23" t="s">
        <v>56</v>
      </c>
      <c r="E23">
        <v>35</v>
      </c>
    </row>
    <row r="24" spans="1:5" x14ac:dyDescent="0.2">
      <c r="A24" t="str">
        <f t="shared" si="0"/>
        <v>22:硫酸ジメチル</v>
      </c>
      <c r="B24">
        <v>22</v>
      </c>
      <c r="C24" t="s">
        <v>1061</v>
      </c>
      <c r="D24" t="s">
        <v>56</v>
      </c>
      <c r="E24">
        <v>36</v>
      </c>
    </row>
    <row r="25" spans="1:5" x14ac:dyDescent="0.2">
      <c r="A25" t="str">
        <f t="shared" si="0"/>
        <v>23:リン酸ジブチル</v>
      </c>
      <c r="B25">
        <v>23</v>
      </c>
      <c r="C25" t="s">
        <v>737</v>
      </c>
      <c r="D25" t="s">
        <v>549</v>
      </c>
      <c r="E25">
        <v>37</v>
      </c>
    </row>
    <row r="26" spans="1:5" x14ac:dyDescent="0.2">
      <c r="A26" t="str">
        <f t="shared" si="0"/>
        <v>24:ＶＯＣ（揮発性有機化合物）</v>
      </c>
      <c r="B26">
        <v>24</v>
      </c>
      <c r="C26" t="s">
        <v>60</v>
      </c>
      <c r="D26" t="s">
        <v>1189</v>
      </c>
      <c r="E26">
        <v>38</v>
      </c>
    </row>
  </sheetData>
  <phoneticPr fontId="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F39"/>
  <sheetViews>
    <sheetView showGridLines="0" view="pageBreakPreview" zoomScale="70" zoomScaleNormal="70" zoomScaleSheetLayoutView="70" workbookViewId="0"/>
  </sheetViews>
  <sheetFormatPr defaultRowHeight="13" x14ac:dyDescent="0.2"/>
  <cols>
    <col min="1" max="1" width="3.90625" customWidth="1"/>
    <col min="2" max="2" width="1.6328125" customWidth="1"/>
    <col min="3" max="3" width="17.08984375" customWidth="1"/>
    <col min="4" max="4" width="15.26953125" customWidth="1"/>
    <col min="5" max="5" width="20.26953125" customWidth="1"/>
    <col min="6" max="6" width="16.26953125" customWidth="1"/>
    <col min="7" max="7" width="13.90625" customWidth="1"/>
    <col min="8" max="8" width="20.6328125" customWidth="1"/>
    <col min="9" max="9" width="13.6328125" customWidth="1"/>
    <col min="10" max="10" width="17.26953125" customWidth="1"/>
    <col min="11" max="11" width="16.6328125" customWidth="1"/>
    <col min="12" max="12" width="4.7265625" style="99" customWidth="1"/>
    <col min="13" max="13" width="18.453125" customWidth="1"/>
    <col min="14" max="14" width="5.26953125" customWidth="1"/>
    <col min="15" max="15" width="13.36328125" customWidth="1"/>
    <col min="16" max="16" width="5.90625" style="99" customWidth="1"/>
    <col min="17" max="17" width="16.7265625" customWidth="1"/>
    <col min="18" max="18" width="5.36328125" style="99" customWidth="1"/>
    <col min="19" max="19" width="13.7265625" customWidth="1"/>
    <col min="20" max="20" width="20.26953125" customWidth="1"/>
    <col min="21" max="21" width="18.26953125" customWidth="1"/>
    <col min="22" max="22" width="18.36328125" customWidth="1"/>
    <col min="23" max="23" width="3.26953125" customWidth="1"/>
    <col min="24" max="24" width="3" customWidth="1"/>
    <col min="32" max="32" width="13.08984375" customWidth="1"/>
  </cols>
  <sheetData>
    <row r="1" spans="2:32" s="9" customFormat="1" x14ac:dyDescent="0.2">
      <c r="B1" s="266" t="s">
        <v>507</v>
      </c>
      <c r="L1" s="267"/>
      <c r="P1" s="267"/>
      <c r="R1" s="267"/>
    </row>
    <row r="2" spans="2:32" s="9" customFormat="1" ht="24.75" customHeight="1" x14ac:dyDescent="0.2">
      <c r="B2" s="268"/>
      <c r="C2" s="217"/>
      <c r="D2" s="217"/>
      <c r="E2" s="217"/>
      <c r="F2" s="217"/>
      <c r="G2" s="217"/>
      <c r="H2" s="217"/>
      <c r="I2" s="217"/>
      <c r="J2" s="217"/>
      <c r="K2" s="217"/>
      <c r="L2" s="269"/>
      <c r="M2" s="217"/>
      <c r="N2" s="217"/>
      <c r="O2" s="217"/>
      <c r="P2" s="269"/>
      <c r="Q2" s="217"/>
      <c r="R2" s="269"/>
      <c r="S2" s="217"/>
      <c r="T2" s="217"/>
      <c r="U2" s="217"/>
      <c r="V2" s="217"/>
      <c r="W2" s="218"/>
    </row>
    <row r="3" spans="2:32" s="9" customFormat="1" x14ac:dyDescent="0.2">
      <c r="B3" s="219"/>
      <c r="C3" s="220"/>
      <c r="D3" s="220"/>
      <c r="E3" s="220"/>
      <c r="F3" s="220"/>
      <c r="G3" s="220"/>
      <c r="H3" s="220"/>
      <c r="I3" s="220"/>
      <c r="J3" s="220"/>
      <c r="K3" s="220"/>
      <c r="L3" s="270"/>
      <c r="M3" s="220"/>
      <c r="N3" s="220"/>
      <c r="O3" s="220"/>
      <c r="P3" s="270"/>
      <c r="Q3" s="220"/>
      <c r="R3" s="270"/>
      <c r="S3" s="220"/>
      <c r="T3" s="220"/>
      <c r="U3" s="220"/>
      <c r="V3" s="220"/>
      <c r="W3" s="221"/>
    </row>
    <row r="4" spans="2:32" s="9" customFormat="1" ht="18" customHeight="1" x14ac:dyDescent="0.2">
      <c r="B4" s="222"/>
      <c r="C4" s="227"/>
      <c r="D4" s="271" t="s">
        <v>463</v>
      </c>
      <c r="E4" s="271" t="s">
        <v>478</v>
      </c>
      <c r="F4" s="271"/>
      <c r="G4" s="271"/>
      <c r="H4" s="271"/>
      <c r="I4" s="271"/>
      <c r="J4" s="271"/>
      <c r="K4" s="271"/>
      <c r="L4" s="223"/>
      <c r="M4" s="224"/>
      <c r="N4" s="224"/>
      <c r="O4" s="224"/>
      <c r="P4" s="223"/>
      <c r="Q4" s="224"/>
      <c r="R4" s="223"/>
      <c r="S4" s="224"/>
      <c r="T4" s="224"/>
      <c r="U4" s="223"/>
      <c r="V4" s="225"/>
      <c r="W4" s="226"/>
    </row>
    <row r="5" spans="2:32" s="9" customFormat="1" ht="18" customHeight="1" x14ac:dyDescent="0.2">
      <c r="B5" s="222"/>
      <c r="C5" s="227"/>
      <c r="D5" s="227"/>
      <c r="E5" s="227"/>
      <c r="F5" s="227"/>
      <c r="G5" s="227"/>
      <c r="H5" s="227"/>
      <c r="I5" s="227"/>
      <c r="J5" s="227"/>
      <c r="K5" s="227"/>
      <c r="L5" s="225"/>
      <c r="M5" s="227"/>
      <c r="N5" s="227"/>
      <c r="O5" s="227"/>
      <c r="P5" s="225"/>
      <c r="Q5" s="227"/>
      <c r="R5" s="225"/>
      <c r="S5" s="227"/>
      <c r="T5" s="227"/>
      <c r="U5" s="228" t="s">
        <v>454</v>
      </c>
      <c r="V5" s="229"/>
      <c r="W5" s="226"/>
      <c r="AB5" s="38"/>
      <c r="AD5" s="17"/>
      <c r="AF5" s="17"/>
    </row>
    <row r="6" spans="2:32" s="9" customFormat="1" ht="18" customHeight="1" x14ac:dyDescent="0.2">
      <c r="B6" s="222"/>
      <c r="C6" s="227"/>
      <c r="D6" s="227"/>
      <c r="E6" s="227"/>
      <c r="F6" s="227"/>
      <c r="G6" s="227"/>
      <c r="H6" s="227"/>
      <c r="I6" s="227"/>
      <c r="J6" s="227"/>
      <c r="K6" s="227"/>
      <c r="L6" s="225"/>
      <c r="M6" s="227"/>
      <c r="N6" s="227"/>
      <c r="O6" s="227"/>
      <c r="P6" s="225"/>
      <c r="Q6" s="227"/>
      <c r="R6" s="225"/>
      <c r="S6" s="227"/>
      <c r="T6" s="227"/>
      <c r="U6" s="230"/>
      <c r="V6" s="231"/>
      <c r="W6" s="226"/>
      <c r="AB6" s="38"/>
      <c r="AD6" s="17"/>
      <c r="AF6" s="17"/>
    </row>
    <row r="7" spans="2:32" s="9" customFormat="1" ht="51.75" customHeight="1" x14ac:dyDescent="0.2">
      <c r="B7" s="222"/>
      <c r="C7" s="399" t="s">
        <v>466</v>
      </c>
      <c r="D7" s="421"/>
      <c r="E7" s="421"/>
      <c r="F7" s="421"/>
      <c r="G7" s="421"/>
      <c r="H7" s="421"/>
      <c r="I7" s="421"/>
      <c r="J7" s="421"/>
      <c r="K7" s="421"/>
      <c r="L7" s="421"/>
      <c r="M7" s="421"/>
      <c r="N7" s="421"/>
      <c r="O7" s="421"/>
      <c r="P7" s="421"/>
      <c r="Q7" s="421"/>
      <c r="R7" s="449"/>
      <c r="S7" s="450"/>
      <c r="T7" s="272" t="s">
        <v>475</v>
      </c>
      <c r="U7" s="399" t="s">
        <v>499</v>
      </c>
      <c r="V7" s="413"/>
      <c r="W7" s="226"/>
      <c r="AB7" s="38"/>
      <c r="AD7" s="17"/>
      <c r="AF7" s="17"/>
    </row>
    <row r="8" spans="2:32" s="9" customFormat="1" ht="61.5" customHeight="1" x14ac:dyDescent="0.2">
      <c r="B8" s="222"/>
      <c r="C8" s="445" t="s">
        <v>1188</v>
      </c>
      <c r="D8" s="446"/>
      <c r="E8" s="446"/>
      <c r="F8" s="446"/>
      <c r="G8" s="446"/>
      <c r="H8" s="446"/>
      <c r="I8" s="446"/>
      <c r="J8" s="446"/>
      <c r="K8" s="446"/>
      <c r="L8" s="446"/>
      <c r="M8" s="446"/>
      <c r="N8" s="446"/>
      <c r="O8" s="446"/>
      <c r="P8" s="446"/>
      <c r="Q8" s="446"/>
      <c r="R8" s="447"/>
      <c r="S8" s="448"/>
      <c r="T8" s="273"/>
      <c r="U8" s="234"/>
      <c r="V8" s="234"/>
      <c r="W8" s="226"/>
      <c r="AA8" s="257"/>
      <c r="AB8" s="38"/>
      <c r="AD8" s="17"/>
      <c r="AF8" s="17"/>
    </row>
    <row r="9" spans="2:32" s="9" customFormat="1" ht="23.25" customHeight="1" x14ac:dyDescent="0.2">
      <c r="B9" s="222"/>
      <c r="C9" s="440" t="s">
        <v>407</v>
      </c>
      <c r="D9" s="441"/>
      <c r="E9" s="441"/>
      <c r="F9" s="441"/>
      <c r="G9" s="441"/>
      <c r="H9" s="442"/>
      <c r="I9" s="440" t="s">
        <v>408</v>
      </c>
      <c r="J9" s="441"/>
      <c r="K9" s="441"/>
      <c r="L9" s="441"/>
      <c r="M9" s="441"/>
      <c r="N9" s="441"/>
      <c r="O9" s="441"/>
      <c r="P9" s="441"/>
      <c r="Q9" s="441"/>
      <c r="R9" s="274"/>
      <c r="S9" s="274"/>
      <c r="T9" s="440" t="s">
        <v>409</v>
      </c>
      <c r="U9" s="443"/>
      <c r="V9" s="444"/>
      <c r="W9" s="226"/>
      <c r="AA9" s="257"/>
      <c r="AB9" s="38"/>
      <c r="AD9" s="17"/>
      <c r="AF9" s="17"/>
    </row>
    <row r="10" spans="2:32" s="9" customFormat="1" ht="23.25" customHeight="1" x14ac:dyDescent="0.2">
      <c r="B10" s="222"/>
      <c r="C10" s="275" t="s">
        <v>378</v>
      </c>
      <c r="D10" s="399" t="s">
        <v>379</v>
      </c>
      <c r="E10" s="400"/>
      <c r="F10" s="274" t="s">
        <v>380</v>
      </c>
      <c r="G10" s="399" t="s">
        <v>381</v>
      </c>
      <c r="H10" s="400"/>
      <c r="I10" s="399" t="s">
        <v>378</v>
      </c>
      <c r="J10" s="413"/>
      <c r="K10" s="414" t="s">
        <v>379</v>
      </c>
      <c r="L10" s="415"/>
      <c r="M10" s="415"/>
      <c r="N10" s="415"/>
      <c r="O10" s="415"/>
      <c r="P10" s="415"/>
      <c r="Q10" s="415"/>
      <c r="R10" s="276"/>
      <c r="S10" s="276"/>
      <c r="T10" s="275" t="s">
        <v>382</v>
      </c>
      <c r="U10" s="275" t="s">
        <v>379</v>
      </c>
      <c r="V10" s="277" t="s">
        <v>380</v>
      </c>
      <c r="W10" s="226"/>
      <c r="AA10" s="257"/>
      <c r="AB10" s="38"/>
      <c r="AD10" s="17"/>
      <c r="AF10" s="17"/>
    </row>
    <row r="11" spans="2:32" s="9" customFormat="1" ht="15.75" customHeight="1" x14ac:dyDescent="0.2">
      <c r="B11" s="222"/>
      <c r="C11" s="422" t="s">
        <v>483</v>
      </c>
      <c r="D11" s="407" t="s">
        <v>535</v>
      </c>
      <c r="E11" s="425" t="s">
        <v>536</v>
      </c>
      <c r="F11" s="428" t="s">
        <v>486</v>
      </c>
      <c r="G11" s="407" t="s">
        <v>488</v>
      </c>
      <c r="H11" s="410" t="s">
        <v>538</v>
      </c>
      <c r="I11" s="428" t="s">
        <v>489</v>
      </c>
      <c r="J11" s="425" t="s">
        <v>532</v>
      </c>
      <c r="K11" s="416" t="s">
        <v>537</v>
      </c>
      <c r="L11" s="276"/>
      <c r="M11" s="276"/>
      <c r="N11" s="276"/>
      <c r="O11" s="276"/>
      <c r="P11" s="276"/>
      <c r="Q11" s="276"/>
      <c r="R11" s="276"/>
      <c r="S11" s="276"/>
      <c r="T11" s="401" t="s">
        <v>491</v>
      </c>
      <c r="U11" s="401" t="s">
        <v>492</v>
      </c>
      <c r="V11" s="404" t="s">
        <v>539</v>
      </c>
      <c r="W11" s="226"/>
      <c r="AA11" s="257"/>
      <c r="AB11" s="38"/>
      <c r="AD11" s="17"/>
      <c r="AF11" s="17"/>
    </row>
    <row r="12" spans="2:32" s="9" customFormat="1" ht="27.75" customHeight="1" x14ac:dyDescent="0.2">
      <c r="B12" s="222"/>
      <c r="C12" s="423"/>
      <c r="D12" s="408"/>
      <c r="E12" s="426"/>
      <c r="F12" s="429"/>
      <c r="G12" s="408"/>
      <c r="H12" s="411"/>
      <c r="I12" s="429"/>
      <c r="J12" s="426"/>
      <c r="K12" s="417"/>
      <c r="L12" s="414" t="s">
        <v>506</v>
      </c>
      <c r="M12" s="415"/>
      <c r="N12" s="415"/>
      <c r="O12" s="415"/>
      <c r="P12" s="415"/>
      <c r="Q12" s="415"/>
      <c r="R12" s="415"/>
      <c r="S12" s="453"/>
      <c r="T12" s="402"/>
      <c r="U12" s="402"/>
      <c r="V12" s="405"/>
      <c r="W12" s="226"/>
      <c r="AA12" s="257"/>
      <c r="AB12" s="38"/>
      <c r="AD12" s="17"/>
      <c r="AF12" s="17"/>
    </row>
    <row r="13" spans="2:32" s="9" customFormat="1" ht="55.5" customHeight="1" x14ac:dyDescent="0.2">
      <c r="B13" s="222"/>
      <c r="C13" s="424"/>
      <c r="D13" s="409"/>
      <c r="E13" s="427"/>
      <c r="F13" s="430"/>
      <c r="G13" s="409"/>
      <c r="H13" s="412"/>
      <c r="I13" s="430"/>
      <c r="J13" s="427"/>
      <c r="K13" s="418"/>
      <c r="L13" s="451" t="s">
        <v>541</v>
      </c>
      <c r="M13" s="452"/>
      <c r="N13" s="454" t="s">
        <v>540</v>
      </c>
      <c r="O13" s="455"/>
      <c r="P13" s="455"/>
      <c r="Q13" s="455"/>
      <c r="R13" s="455"/>
      <c r="S13" s="456"/>
      <c r="T13" s="403"/>
      <c r="U13" s="403"/>
      <c r="V13" s="406"/>
      <c r="W13" s="226"/>
      <c r="AA13" s="257"/>
      <c r="AB13" s="38"/>
      <c r="AD13" s="17"/>
      <c r="AF13" s="17"/>
    </row>
    <row r="14" spans="2:32" s="9" customFormat="1" ht="24.75" customHeight="1" x14ac:dyDescent="0.2">
      <c r="B14" s="222"/>
      <c r="C14" s="432"/>
      <c r="D14" s="436"/>
      <c r="E14" s="439"/>
      <c r="F14" s="432"/>
      <c r="G14" s="436"/>
      <c r="H14" s="438"/>
      <c r="I14" s="432"/>
      <c r="J14" s="432"/>
      <c r="K14" s="432"/>
      <c r="L14" s="278">
        <v>1</v>
      </c>
      <c r="M14" s="279" t="s">
        <v>351</v>
      </c>
      <c r="N14" s="278" t="s">
        <v>350</v>
      </c>
      <c r="O14" s="280" t="s">
        <v>383</v>
      </c>
      <c r="P14" s="281" t="s">
        <v>352</v>
      </c>
      <c r="Q14" s="282" t="s">
        <v>384</v>
      </c>
      <c r="R14" s="281" t="s">
        <v>353</v>
      </c>
      <c r="S14" s="282" t="s">
        <v>385</v>
      </c>
      <c r="T14" s="431"/>
      <c r="U14" s="431"/>
      <c r="V14" s="431"/>
      <c r="W14" s="226"/>
      <c r="AA14" s="257"/>
      <c r="AB14" s="38"/>
      <c r="AD14" s="17"/>
      <c r="AF14" s="17"/>
    </row>
    <row r="15" spans="2:32" s="9" customFormat="1" ht="24.75" customHeight="1" x14ac:dyDescent="0.2">
      <c r="B15" s="222"/>
      <c r="C15" s="432"/>
      <c r="D15" s="436"/>
      <c r="E15" s="439"/>
      <c r="F15" s="432"/>
      <c r="G15" s="436"/>
      <c r="H15" s="438"/>
      <c r="I15" s="432"/>
      <c r="J15" s="432"/>
      <c r="K15" s="432"/>
      <c r="L15" s="283">
        <v>2</v>
      </c>
      <c r="M15" s="284" t="s">
        <v>355</v>
      </c>
      <c r="N15" s="283" t="s">
        <v>354</v>
      </c>
      <c r="O15" s="285" t="s">
        <v>386</v>
      </c>
      <c r="P15" s="286" t="s">
        <v>356</v>
      </c>
      <c r="Q15" s="285" t="s">
        <v>387</v>
      </c>
      <c r="R15" s="286" t="s">
        <v>357</v>
      </c>
      <c r="S15" s="285" t="s">
        <v>388</v>
      </c>
      <c r="T15" s="431"/>
      <c r="U15" s="431"/>
      <c r="V15" s="431"/>
      <c r="W15" s="226"/>
      <c r="AA15" s="257"/>
      <c r="AB15" s="38"/>
      <c r="AD15" s="17"/>
      <c r="AF15" s="17"/>
    </row>
    <row r="16" spans="2:32" s="9" customFormat="1" ht="24.75" customHeight="1" x14ac:dyDescent="0.2">
      <c r="B16" s="222"/>
      <c r="C16" s="432"/>
      <c r="D16" s="436"/>
      <c r="E16" s="439"/>
      <c r="F16" s="432"/>
      <c r="G16" s="436"/>
      <c r="H16" s="438"/>
      <c r="I16" s="432"/>
      <c r="J16" s="432"/>
      <c r="K16" s="432"/>
      <c r="L16" s="283">
        <v>3</v>
      </c>
      <c r="M16" s="284" t="s">
        <v>359</v>
      </c>
      <c r="N16" s="283" t="s">
        <v>358</v>
      </c>
      <c r="O16" s="285" t="s">
        <v>360</v>
      </c>
      <c r="P16" s="286" t="s">
        <v>361</v>
      </c>
      <c r="Q16" s="285" t="s">
        <v>362</v>
      </c>
      <c r="R16" s="286" t="s">
        <v>363</v>
      </c>
      <c r="S16" s="285" t="s">
        <v>364</v>
      </c>
      <c r="T16" s="431"/>
      <c r="U16" s="431"/>
      <c r="V16" s="431"/>
      <c r="W16" s="226"/>
      <c r="AA16" s="257"/>
      <c r="AB16" s="38"/>
      <c r="AD16" s="17"/>
      <c r="AF16" s="17"/>
    </row>
    <row r="17" spans="2:32" s="9" customFormat="1" ht="24.75" customHeight="1" x14ac:dyDescent="0.2">
      <c r="B17" s="222"/>
      <c r="C17" s="432"/>
      <c r="D17" s="436"/>
      <c r="E17" s="439"/>
      <c r="F17" s="432"/>
      <c r="G17" s="436"/>
      <c r="H17" s="438"/>
      <c r="I17" s="432"/>
      <c r="J17" s="432"/>
      <c r="K17" s="432"/>
      <c r="L17" s="283">
        <v>4</v>
      </c>
      <c r="M17" s="284" t="s">
        <v>366</v>
      </c>
      <c r="N17" s="283" t="s">
        <v>365</v>
      </c>
      <c r="O17" s="285" t="s">
        <v>389</v>
      </c>
      <c r="P17" s="286" t="s">
        <v>367</v>
      </c>
      <c r="Q17" s="285" t="s">
        <v>390</v>
      </c>
      <c r="R17" s="286" t="s">
        <v>368</v>
      </c>
      <c r="S17" s="285" t="s">
        <v>369</v>
      </c>
      <c r="T17" s="431"/>
      <c r="U17" s="431"/>
      <c r="V17" s="431"/>
      <c r="W17" s="226"/>
      <c r="AA17" s="257"/>
      <c r="AB17" s="38"/>
      <c r="AD17" s="17"/>
      <c r="AF17" s="17"/>
    </row>
    <row r="18" spans="2:32" s="9" customFormat="1" ht="24.75" customHeight="1" x14ac:dyDescent="0.2">
      <c r="B18" s="222"/>
      <c r="C18" s="432"/>
      <c r="D18" s="436"/>
      <c r="E18" s="439"/>
      <c r="F18" s="432"/>
      <c r="G18" s="436"/>
      <c r="H18" s="438"/>
      <c r="I18" s="432"/>
      <c r="J18" s="432"/>
      <c r="K18" s="432"/>
      <c r="L18" s="283">
        <v>5</v>
      </c>
      <c r="M18" s="284" t="s">
        <v>371</v>
      </c>
      <c r="N18" s="283" t="s">
        <v>370</v>
      </c>
      <c r="O18" s="285" t="s">
        <v>391</v>
      </c>
      <c r="P18" s="286" t="s">
        <v>372</v>
      </c>
      <c r="Q18" s="285" t="s">
        <v>392</v>
      </c>
      <c r="R18" s="287"/>
      <c r="S18" s="285"/>
      <c r="T18" s="431"/>
      <c r="U18" s="431"/>
      <c r="V18" s="431"/>
      <c r="W18" s="226"/>
      <c r="AA18" s="257"/>
      <c r="AB18" s="38"/>
      <c r="AD18" s="17"/>
      <c r="AF18" s="17"/>
    </row>
    <row r="19" spans="2:32" s="9" customFormat="1" ht="24.75" customHeight="1" x14ac:dyDescent="0.2">
      <c r="B19" s="222"/>
      <c r="C19" s="432"/>
      <c r="D19" s="436"/>
      <c r="E19" s="439"/>
      <c r="F19" s="432"/>
      <c r="G19" s="436"/>
      <c r="H19" s="438"/>
      <c r="I19" s="432"/>
      <c r="J19" s="432"/>
      <c r="K19" s="432"/>
      <c r="L19" s="283">
        <v>6</v>
      </c>
      <c r="M19" s="284" t="s">
        <v>374</v>
      </c>
      <c r="N19" s="283" t="s">
        <v>373</v>
      </c>
      <c r="O19" s="285" t="s">
        <v>393</v>
      </c>
      <c r="P19" s="286" t="s">
        <v>375</v>
      </c>
      <c r="Q19" s="285" t="s">
        <v>394</v>
      </c>
      <c r="R19" s="287"/>
      <c r="S19" s="285"/>
      <c r="T19" s="431"/>
      <c r="U19" s="431"/>
      <c r="V19" s="431"/>
      <c r="W19" s="226"/>
      <c r="AA19" s="257"/>
      <c r="AB19" s="38"/>
      <c r="AD19" s="17"/>
      <c r="AF19" s="17"/>
    </row>
    <row r="20" spans="2:32" s="9" customFormat="1" ht="24.75" customHeight="1" x14ac:dyDescent="0.2">
      <c r="B20" s="222"/>
      <c r="C20" s="432"/>
      <c r="D20" s="437"/>
      <c r="E20" s="439"/>
      <c r="F20" s="432"/>
      <c r="G20" s="437"/>
      <c r="H20" s="438"/>
      <c r="I20" s="432"/>
      <c r="J20" s="432"/>
      <c r="K20" s="432"/>
      <c r="L20" s="288">
        <v>7</v>
      </c>
      <c r="M20" s="284" t="s">
        <v>369</v>
      </c>
      <c r="N20" s="288" t="s">
        <v>376</v>
      </c>
      <c r="O20" s="285" t="s">
        <v>395</v>
      </c>
      <c r="P20" s="289" t="s">
        <v>377</v>
      </c>
      <c r="Q20" s="290" t="s">
        <v>396</v>
      </c>
      <c r="R20" s="291"/>
      <c r="S20" s="285"/>
      <c r="T20" s="431"/>
      <c r="U20" s="431"/>
      <c r="V20" s="431"/>
      <c r="W20" s="226"/>
      <c r="AA20" s="257"/>
      <c r="AB20" s="38"/>
      <c r="AD20" s="17"/>
      <c r="AF20" s="17"/>
    </row>
    <row r="21" spans="2:32" s="9" customFormat="1" ht="39.75" customHeight="1" x14ac:dyDescent="0.2">
      <c r="B21" s="222"/>
      <c r="C21" s="399" t="s">
        <v>480</v>
      </c>
      <c r="D21" s="421"/>
      <c r="E21" s="421"/>
      <c r="F21" s="421"/>
      <c r="G21" s="421"/>
      <c r="H21" s="421"/>
      <c r="I21" s="421"/>
      <c r="J21" s="421"/>
      <c r="K21" s="421"/>
      <c r="L21" s="421"/>
      <c r="M21" s="421"/>
      <c r="N21" s="421"/>
      <c r="O21" s="421"/>
      <c r="P21" s="421"/>
      <c r="Q21" s="421"/>
      <c r="R21" s="421"/>
      <c r="S21" s="421"/>
      <c r="T21" s="421"/>
      <c r="U21" s="421"/>
      <c r="V21" s="413"/>
      <c r="W21" s="226"/>
      <c r="AA21" s="257"/>
      <c r="AB21" s="38"/>
      <c r="AD21" s="17"/>
      <c r="AF21" s="17"/>
    </row>
    <row r="22" spans="2:32" s="9" customFormat="1" ht="84.75" customHeight="1" x14ac:dyDescent="0.2">
      <c r="B22" s="222"/>
      <c r="C22" s="433"/>
      <c r="D22" s="434"/>
      <c r="E22" s="434"/>
      <c r="F22" s="434"/>
      <c r="G22" s="434"/>
      <c r="H22" s="434"/>
      <c r="I22" s="434"/>
      <c r="J22" s="434"/>
      <c r="K22" s="434"/>
      <c r="L22" s="434"/>
      <c r="M22" s="434"/>
      <c r="N22" s="434"/>
      <c r="O22" s="434"/>
      <c r="P22" s="434"/>
      <c r="Q22" s="434"/>
      <c r="R22" s="434"/>
      <c r="S22" s="434"/>
      <c r="T22" s="434"/>
      <c r="U22" s="434"/>
      <c r="V22" s="435"/>
      <c r="W22" s="226"/>
      <c r="AA22" s="257"/>
      <c r="AB22" s="38"/>
      <c r="AD22" s="17"/>
      <c r="AF22" s="17"/>
    </row>
    <row r="23" spans="2:32" s="9" customFormat="1" ht="12" customHeight="1" x14ac:dyDescent="0.2">
      <c r="B23" s="222"/>
      <c r="C23" s="246"/>
      <c r="E23" s="292"/>
      <c r="F23" s="292"/>
      <c r="G23" s="292"/>
      <c r="H23" s="292"/>
      <c r="I23" s="292"/>
      <c r="J23" s="292"/>
      <c r="K23" s="292"/>
      <c r="L23" s="269"/>
      <c r="M23" s="292"/>
      <c r="N23" s="292"/>
      <c r="O23" s="292"/>
      <c r="P23" s="269"/>
      <c r="Q23" s="292"/>
      <c r="R23" s="269"/>
      <c r="S23" s="292"/>
      <c r="T23" s="292"/>
      <c r="U23" s="292"/>
      <c r="V23" s="292"/>
      <c r="W23" s="226"/>
      <c r="AA23" s="257"/>
      <c r="AB23" s="38"/>
      <c r="AD23" s="17"/>
      <c r="AF23" s="17"/>
    </row>
    <row r="24" spans="2:32" s="9" customFormat="1" ht="27.75" customHeight="1" x14ac:dyDescent="0.2">
      <c r="B24" s="222"/>
      <c r="C24" s="293" t="s">
        <v>451</v>
      </c>
      <c r="D24" s="419" t="s">
        <v>533</v>
      </c>
      <c r="E24" s="420"/>
      <c r="F24" s="420"/>
      <c r="G24" s="420"/>
      <c r="H24" s="420"/>
      <c r="I24" s="420"/>
      <c r="J24" s="420"/>
      <c r="K24" s="420"/>
      <c r="L24" s="420"/>
      <c r="M24" s="420"/>
      <c r="N24" s="420"/>
      <c r="O24" s="420"/>
      <c r="P24" s="420"/>
      <c r="Q24" s="420"/>
      <c r="R24" s="420"/>
      <c r="S24" s="420"/>
      <c r="T24" s="420"/>
      <c r="U24" s="420"/>
      <c r="V24" s="420"/>
      <c r="W24" s="226"/>
      <c r="AA24" s="257"/>
      <c r="AB24" s="38"/>
      <c r="AD24" s="17"/>
      <c r="AF24" s="17"/>
    </row>
    <row r="25" spans="2:32" s="9" customFormat="1" ht="23.25" customHeight="1" x14ac:dyDescent="0.2">
      <c r="B25" s="222"/>
      <c r="C25" s="294"/>
      <c r="D25" s="419" t="s">
        <v>534</v>
      </c>
      <c r="E25" s="420"/>
      <c r="F25" s="420"/>
      <c r="G25" s="420"/>
      <c r="H25" s="420"/>
      <c r="I25" s="420"/>
      <c r="J25" s="420"/>
      <c r="K25" s="420"/>
      <c r="L25" s="420"/>
      <c r="M25" s="420"/>
      <c r="N25" s="420"/>
      <c r="O25" s="420"/>
      <c r="P25" s="420"/>
      <c r="Q25" s="420"/>
      <c r="R25" s="420"/>
      <c r="S25" s="420"/>
      <c r="T25" s="420"/>
      <c r="U25" s="420"/>
      <c r="V25" s="420"/>
      <c r="W25" s="226"/>
      <c r="AA25" s="257"/>
      <c r="AB25" s="38"/>
      <c r="AD25" s="17"/>
      <c r="AF25" s="17"/>
    </row>
    <row r="26" spans="2:32" s="9" customFormat="1" ht="32.25" customHeight="1" x14ac:dyDescent="0.2">
      <c r="B26" s="222"/>
      <c r="C26" s="227"/>
      <c r="D26" s="458" t="s">
        <v>497</v>
      </c>
      <c r="E26" s="462"/>
      <c r="F26" s="462"/>
      <c r="G26" s="462"/>
      <c r="H26" s="462"/>
      <c r="I26" s="295"/>
      <c r="J26" s="295"/>
      <c r="K26" s="295"/>
      <c r="L26" s="296"/>
      <c r="M26" s="295"/>
      <c r="N26" s="295"/>
      <c r="O26" s="295"/>
      <c r="P26" s="296"/>
      <c r="Q26" s="295"/>
      <c r="R26" s="296"/>
      <c r="S26" s="295"/>
      <c r="T26" s="295"/>
      <c r="U26" s="295"/>
      <c r="V26" s="295"/>
      <c r="W26" s="226"/>
      <c r="AB26" s="38"/>
      <c r="AD26" s="17"/>
      <c r="AF26" s="17"/>
    </row>
    <row r="27" spans="2:32" s="9" customFormat="1" ht="29.25" customHeight="1" x14ac:dyDescent="0.2">
      <c r="B27" s="222"/>
      <c r="C27" s="227"/>
      <c r="D27" s="461" t="s">
        <v>503</v>
      </c>
      <c r="E27" s="461"/>
      <c r="F27" s="461"/>
      <c r="G27" s="461"/>
      <c r="H27" s="461"/>
      <c r="I27" s="461"/>
      <c r="J27" s="461"/>
      <c r="K27" s="461"/>
      <c r="L27" s="461"/>
      <c r="M27" s="461"/>
      <c r="N27" s="461"/>
      <c r="O27" s="461"/>
      <c r="P27" s="461"/>
      <c r="Q27" s="461"/>
      <c r="R27" s="461"/>
      <c r="S27" s="461"/>
      <c r="T27" s="461"/>
      <c r="U27" s="461"/>
      <c r="V27" s="461"/>
      <c r="W27" s="226"/>
      <c r="AB27" s="38"/>
      <c r="AD27" s="17"/>
      <c r="AF27" s="17"/>
    </row>
    <row r="28" spans="2:32" s="9" customFormat="1" ht="33" customHeight="1" x14ac:dyDescent="0.2">
      <c r="B28" s="222"/>
      <c r="C28" s="227"/>
      <c r="D28" s="458" t="s">
        <v>501</v>
      </c>
      <c r="E28" s="458"/>
      <c r="F28" s="458"/>
      <c r="G28" s="458"/>
      <c r="H28" s="458"/>
      <c r="I28" s="458"/>
      <c r="J28" s="458"/>
      <c r="K28" s="458"/>
      <c r="L28" s="458"/>
      <c r="M28" s="458"/>
      <c r="N28" s="458"/>
      <c r="O28" s="458"/>
      <c r="P28" s="458"/>
      <c r="Q28" s="458"/>
      <c r="R28" s="458"/>
      <c r="S28" s="458"/>
      <c r="T28" s="458"/>
      <c r="U28" s="458"/>
      <c r="V28" s="458"/>
      <c r="W28" s="226"/>
      <c r="AB28" s="38"/>
      <c r="AD28" s="17"/>
      <c r="AF28" s="17"/>
    </row>
    <row r="29" spans="2:32" s="9" customFormat="1" ht="16.5" x14ac:dyDescent="0.2">
      <c r="B29" s="222"/>
      <c r="C29" s="297" t="s">
        <v>397</v>
      </c>
      <c r="D29" s="250"/>
      <c r="E29" s="250"/>
      <c r="F29" s="250"/>
      <c r="G29" s="250"/>
      <c r="H29" s="250"/>
      <c r="I29" s="250"/>
      <c r="J29" s="250"/>
      <c r="K29" s="250"/>
      <c r="L29" s="298"/>
      <c r="M29" s="250"/>
      <c r="N29" s="250"/>
      <c r="O29" s="250"/>
      <c r="P29" s="298"/>
      <c r="Q29" s="250"/>
      <c r="R29" s="298"/>
      <c r="S29" s="250"/>
      <c r="T29" s="250"/>
      <c r="U29" s="250"/>
      <c r="V29" s="251"/>
      <c r="W29" s="226"/>
      <c r="AB29" s="38"/>
      <c r="AD29" s="17"/>
      <c r="AF29" s="17"/>
    </row>
    <row r="30" spans="2:32" s="9" customFormat="1" ht="13.5" customHeight="1" x14ac:dyDescent="0.2">
      <c r="B30" s="222"/>
      <c r="C30" s="252"/>
      <c r="D30" s="253"/>
      <c r="E30" s="253"/>
      <c r="F30" s="253"/>
      <c r="G30" s="253"/>
      <c r="H30" s="253"/>
      <c r="I30" s="253"/>
      <c r="J30" s="253"/>
      <c r="K30" s="253"/>
      <c r="L30" s="299"/>
      <c r="M30" s="253"/>
      <c r="N30" s="253"/>
      <c r="O30" s="253"/>
      <c r="P30" s="299"/>
      <c r="Q30" s="253"/>
      <c r="R30" s="299"/>
      <c r="S30" s="253"/>
      <c r="T30" s="253"/>
      <c r="U30" s="253"/>
      <c r="V30" s="254"/>
      <c r="W30" s="226"/>
      <c r="AB30" s="38"/>
      <c r="AD30" s="17"/>
      <c r="AF30" s="17"/>
    </row>
    <row r="31" spans="2:32" s="9" customFormat="1" ht="13" customHeight="1" x14ac:dyDescent="0.2">
      <c r="B31" s="222"/>
      <c r="C31" s="248"/>
      <c r="D31" s="248"/>
      <c r="E31" s="248"/>
      <c r="F31" s="248"/>
      <c r="G31" s="248"/>
      <c r="H31" s="248"/>
      <c r="I31" s="248"/>
      <c r="J31" s="248"/>
      <c r="K31" s="248"/>
      <c r="L31" s="270"/>
      <c r="M31" s="248"/>
      <c r="N31" s="248"/>
      <c r="O31" s="248"/>
      <c r="P31" s="270"/>
      <c r="Q31" s="248"/>
      <c r="R31" s="270"/>
      <c r="S31" s="248"/>
      <c r="T31" s="248"/>
      <c r="U31" s="248"/>
      <c r="V31" s="248"/>
      <c r="W31" s="226"/>
      <c r="AB31" s="38"/>
      <c r="AD31" s="17"/>
      <c r="AF31" s="17"/>
    </row>
    <row r="32" spans="2:32" s="9" customFormat="1" x14ac:dyDescent="0.2">
      <c r="B32" s="255"/>
      <c r="C32" s="300"/>
      <c r="D32" s="300"/>
      <c r="E32" s="300"/>
      <c r="F32" s="300"/>
      <c r="G32" s="300"/>
      <c r="H32" s="300"/>
      <c r="I32" s="300"/>
      <c r="J32" s="300"/>
      <c r="K32" s="300"/>
      <c r="L32" s="301"/>
      <c r="M32" s="300"/>
      <c r="N32" s="300"/>
      <c r="O32" s="300"/>
      <c r="P32" s="301"/>
      <c r="Q32" s="300"/>
      <c r="R32" s="301"/>
      <c r="S32" s="300"/>
      <c r="T32" s="300"/>
      <c r="U32" s="300"/>
      <c r="V32" s="300"/>
      <c r="W32" s="256"/>
    </row>
    <row r="33" spans="4:22" s="9" customFormat="1" x14ac:dyDescent="0.2">
      <c r="L33" s="267"/>
      <c r="P33" s="267"/>
      <c r="R33" s="267"/>
    </row>
    <row r="37" spans="4:22" ht="14" x14ac:dyDescent="0.2">
      <c r="D37" s="459"/>
      <c r="E37" s="460"/>
      <c r="F37" s="460"/>
      <c r="G37" s="460"/>
      <c r="H37" s="460"/>
      <c r="I37" s="460"/>
      <c r="J37" s="460"/>
      <c r="K37" s="460"/>
      <c r="L37" s="460"/>
      <c r="M37" s="460"/>
      <c r="N37" s="460"/>
      <c r="O37" s="460"/>
      <c r="P37" s="460"/>
      <c r="Q37" s="460"/>
      <c r="R37" s="460"/>
      <c r="S37" s="460"/>
      <c r="T37" s="460"/>
      <c r="U37" s="460"/>
      <c r="V37" s="460"/>
    </row>
    <row r="39" spans="4:22" ht="14" x14ac:dyDescent="0.2">
      <c r="D39" s="457"/>
      <c r="E39" s="457"/>
      <c r="F39" s="457"/>
      <c r="G39" s="457"/>
      <c r="H39" s="457"/>
      <c r="I39" s="457"/>
      <c r="J39" s="457"/>
      <c r="K39" s="457"/>
      <c r="L39" s="457"/>
      <c r="M39" s="457"/>
      <c r="N39" s="457"/>
      <c r="O39" s="457"/>
      <c r="P39" s="457"/>
      <c r="Q39" s="457"/>
      <c r="R39" s="457"/>
      <c r="S39" s="457"/>
      <c r="T39" s="457"/>
      <c r="U39" s="457"/>
      <c r="V39" s="457"/>
    </row>
  </sheetData>
  <sheetProtection password="CC76" sheet="1"/>
  <mergeCells count="46">
    <mergeCell ref="V14:V20"/>
    <mergeCell ref="U7:V7"/>
    <mergeCell ref="D39:V39"/>
    <mergeCell ref="D28:V28"/>
    <mergeCell ref="D37:V37"/>
    <mergeCell ref="D25:V25"/>
    <mergeCell ref="D27:V27"/>
    <mergeCell ref="D26:H26"/>
    <mergeCell ref="T9:V9"/>
    <mergeCell ref="I9:Q9"/>
    <mergeCell ref="C8:S8"/>
    <mergeCell ref="C7:S7"/>
    <mergeCell ref="L13:M13"/>
    <mergeCell ref="L12:S12"/>
    <mergeCell ref="N13:S13"/>
    <mergeCell ref="D14:D20"/>
    <mergeCell ref="H14:H20"/>
    <mergeCell ref="F14:F20"/>
    <mergeCell ref="E14:E20"/>
    <mergeCell ref="C9:H9"/>
    <mergeCell ref="D24:V24"/>
    <mergeCell ref="C21:V21"/>
    <mergeCell ref="C11:C13"/>
    <mergeCell ref="D11:D13"/>
    <mergeCell ref="E11:E13"/>
    <mergeCell ref="F11:F13"/>
    <mergeCell ref="U14:U20"/>
    <mergeCell ref="K14:K20"/>
    <mergeCell ref="I14:I20"/>
    <mergeCell ref="J14:J20"/>
    <mergeCell ref="C22:V22"/>
    <mergeCell ref="G14:G20"/>
    <mergeCell ref="I11:I13"/>
    <mergeCell ref="J11:J13"/>
    <mergeCell ref="C14:C20"/>
    <mergeCell ref="T14:T20"/>
    <mergeCell ref="D10:E10"/>
    <mergeCell ref="T11:T13"/>
    <mergeCell ref="U11:U13"/>
    <mergeCell ref="V11:V13"/>
    <mergeCell ref="G11:G13"/>
    <mergeCell ref="H11:H13"/>
    <mergeCell ref="I10:J10"/>
    <mergeCell ref="K10:Q10"/>
    <mergeCell ref="K11:K13"/>
    <mergeCell ref="G10:H10"/>
  </mergeCells>
  <phoneticPr fontId="2"/>
  <dataValidations count="18">
    <dataValidation type="list" allowBlank="1" showInputMessage="1" showErrorMessage="1" promptTitle="list1" sqref="N14 L14" xr:uid="{00000000-0002-0000-0100-000000000000}">
      <formula1>"1,①"</formula1>
    </dataValidation>
    <dataValidation type="list" allowBlank="1" showInputMessage="1" showErrorMessage="1" promptTitle="list2" sqref="N15 L15" xr:uid="{00000000-0002-0000-0100-000001000000}">
      <formula1>"2,②"</formula1>
    </dataValidation>
    <dataValidation type="list" allowBlank="1" showInputMessage="1" showErrorMessage="1" promptTitle="list3" sqref="N16 L16" xr:uid="{00000000-0002-0000-0100-000002000000}">
      <formula1>"3,③"</formula1>
    </dataValidation>
    <dataValidation type="list" allowBlank="1" showInputMessage="1" showErrorMessage="1" promptTitle="list4" sqref="N17 L17" xr:uid="{00000000-0002-0000-0100-000003000000}">
      <formula1>"4,④"</formula1>
    </dataValidation>
    <dataValidation type="list" allowBlank="1" showInputMessage="1" showErrorMessage="1" promptTitle="list5" sqref="N18 L18" xr:uid="{00000000-0002-0000-0100-000004000000}">
      <formula1>"5,⑤"</formula1>
    </dataValidation>
    <dataValidation type="list" allowBlank="1" showInputMessage="1" showErrorMessage="1" promptTitle="list6" sqref="N19 L19" xr:uid="{00000000-0002-0000-0100-000005000000}">
      <formula1>"6,⑥"</formula1>
    </dataValidation>
    <dataValidation type="list" allowBlank="1" showInputMessage="1" showErrorMessage="1" promptTitle="list7" sqref="N20 L20" xr:uid="{00000000-0002-0000-0100-000006000000}">
      <formula1>"7,⑦"</formula1>
    </dataValidation>
    <dataValidation type="list" allowBlank="1" showInputMessage="1" showErrorMessage="1" promptTitle="list8" sqref="P14" xr:uid="{00000000-0002-0000-0100-000007000000}">
      <formula1>"8,⑧"</formula1>
    </dataValidation>
    <dataValidation type="list" allowBlank="1" showInputMessage="1" showErrorMessage="1" promptTitle="list9" sqref="P15" xr:uid="{00000000-0002-0000-0100-000008000000}">
      <formula1>"9,⑨"</formula1>
    </dataValidation>
    <dataValidation type="list" allowBlank="1" showInputMessage="1" showErrorMessage="1" promptTitle="list10" sqref="P16" xr:uid="{00000000-0002-0000-0100-000009000000}">
      <formula1>"10,⑩"</formula1>
    </dataValidation>
    <dataValidation type="list" allowBlank="1" showInputMessage="1" showErrorMessage="1" promptTitle="list11" sqref="P17" xr:uid="{00000000-0002-0000-0100-00000A000000}">
      <formula1>"11,⑪"</formula1>
    </dataValidation>
    <dataValidation type="list" allowBlank="1" showInputMessage="1" showErrorMessage="1" promptTitle="list12" sqref="P18" xr:uid="{00000000-0002-0000-0100-00000B000000}">
      <formula1>"12,⑫"</formula1>
    </dataValidation>
    <dataValidation type="list" allowBlank="1" showInputMessage="1" showErrorMessage="1" promptTitle="list13" sqref="P19" xr:uid="{00000000-0002-0000-0100-00000C000000}">
      <formula1>"13,⑬"</formula1>
    </dataValidation>
    <dataValidation type="list" allowBlank="1" showInputMessage="1" showErrorMessage="1" promptTitle="list14" sqref="P20" xr:uid="{00000000-0002-0000-0100-00000D000000}">
      <formula1>"14,⑭"</formula1>
    </dataValidation>
    <dataValidation type="list" allowBlank="1" showInputMessage="1" showErrorMessage="1" promptTitle="list15" sqref="R14" xr:uid="{00000000-0002-0000-0100-00000E000000}">
      <formula1>"15,⑮"</formula1>
    </dataValidation>
    <dataValidation type="list" allowBlank="1" showInputMessage="1" showErrorMessage="1" promptTitle="list16" sqref="R15" xr:uid="{00000000-0002-0000-0100-00000F000000}">
      <formula1>"16,⑯"</formula1>
    </dataValidation>
    <dataValidation type="list" allowBlank="1" showInputMessage="1" showErrorMessage="1" promptTitle="list17" sqref="R16" xr:uid="{00000000-0002-0000-0100-000010000000}">
      <formula1>"17,⑰"</formula1>
    </dataValidation>
    <dataValidation type="list" allowBlank="1" showInputMessage="1" showErrorMessage="1" promptTitle="list18" sqref="R17" xr:uid="{00000000-0002-0000-0100-000011000000}">
      <formula1>"18,⑱"</formula1>
    </dataValidation>
  </dataValidations>
  <printOptions horizontalCentered="1"/>
  <pageMargins left="0.27559055118110237" right="0.15748031496062992" top="0.74803149606299213" bottom="0.74803149606299213" header="0.31496062992125984" footer="0.31496062992125984"/>
  <pageSetup paperSize="9" scale="48" orientation="landscape" r:id="rId1"/>
  <headerFooter alignWithMargins="0"/>
  <ignoredErrors>
    <ignoredError sqref="N14:N15 N17:N20 P14:P20 R14:R17" numberStoredAsText="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R24"/>
  <sheetViews>
    <sheetView view="pageBreakPreview" zoomScale="75" zoomScaleNormal="75" zoomScaleSheetLayoutView="75" workbookViewId="0"/>
  </sheetViews>
  <sheetFormatPr defaultRowHeight="13" x14ac:dyDescent="0.2"/>
  <cols>
    <col min="1" max="1" width="1.6328125" customWidth="1"/>
    <col min="2" max="2" width="25" customWidth="1"/>
    <col min="3" max="3" width="25.26953125" customWidth="1"/>
    <col min="4" max="4" width="27.08984375" customWidth="1"/>
    <col min="5" max="5" width="22.6328125" customWidth="1"/>
    <col min="6" max="6" width="18" customWidth="1"/>
    <col min="7" max="7" width="21.90625" customWidth="1"/>
    <col min="8" max="8" width="3.26953125" customWidth="1"/>
    <col min="11" max="16" width="9" hidden="1" customWidth="1"/>
    <col min="17" max="17" width="13.08984375" hidden="1" customWidth="1"/>
    <col min="18" max="18" width="9" hidden="1" customWidth="1"/>
  </cols>
  <sheetData>
    <row r="1" spans="1:18" ht="24.75" customHeight="1" x14ac:dyDescent="0.2">
      <c r="A1" s="216"/>
      <c r="B1" s="217"/>
      <c r="C1" s="217"/>
      <c r="D1" s="217"/>
      <c r="E1" s="217"/>
      <c r="F1" s="217"/>
      <c r="G1" s="217"/>
      <c r="H1" s="218"/>
    </row>
    <row r="2" spans="1:18" x14ac:dyDescent="0.2">
      <c r="A2" s="219"/>
      <c r="B2" s="220"/>
      <c r="C2" s="220"/>
      <c r="D2" s="220"/>
      <c r="E2" s="220"/>
      <c r="F2" s="220"/>
      <c r="G2" s="220"/>
      <c r="H2" s="221"/>
    </row>
    <row r="3" spans="1:18" ht="18" customHeight="1" x14ac:dyDescent="0.2">
      <c r="A3" s="222"/>
      <c r="B3" s="223" t="s">
        <v>473</v>
      </c>
      <c r="C3" s="224" t="s">
        <v>479</v>
      </c>
      <c r="D3" s="224"/>
      <c r="E3" s="224"/>
      <c r="F3" s="223"/>
      <c r="G3" s="225"/>
      <c r="H3" s="226"/>
    </row>
    <row r="4" spans="1:18" ht="18" customHeight="1" x14ac:dyDescent="0.2">
      <c r="A4" s="222"/>
      <c r="B4" s="227"/>
      <c r="C4" s="227"/>
      <c r="D4" s="227"/>
      <c r="E4" s="227"/>
      <c r="F4" s="228" t="s">
        <v>454</v>
      </c>
      <c r="G4" s="229"/>
      <c r="H4" s="226"/>
      <c r="M4" s="4" t="s">
        <v>437</v>
      </c>
      <c r="N4">
        <v>1</v>
      </c>
      <c r="O4" s="5" t="s">
        <v>420</v>
      </c>
      <c r="Q4" s="5" t="s">
        <v>427</v>
      </c>
      <c r="R4">
        <v>12</v>
      </c>
    </row>
    <row r="5" spans="1:18" ht="18" customHeight="1" x14ac:dyDescent="0.2">
      <c r="A5" s="222"/>
      <c r="B5" s="227"/>
      <c r="C5" s="227"/>
      <c r="D5" s="227"/>
      <c r="E5" s="227"/>
      <c r="F5" s="230"/>
      <c r="G5" s="231"/>
      <c r="H5" s="226"/>
      <c r="M5" s="4"/>
      <c r="O5" s="5"/>
      <c r="Q5" s="5"/>
    </row>
    <row r="6" spans="1:18" ht="51.75" customHeight="1" x14ac:dyDescent="0.2">
      <c r="A6" s="222"/>
      <c r="B6" s="463" t="s">
        <v>466</v>
      </c>
      <c r="C6" s="464"/>
      <c r="D6" s="464"/>
      <c r="E6" s="232" t="s">
        <v>475</v>
      </c>
      <c r="F6" s="463" t="s">
        <v>499</v>
      </c>
      <c r="G6" s="465"/>
      <c r="H6" s="226"/>
      <c r="M6" s="4" t="s">
        <v>438</v>
      </c>
      <c r="N6">
        <v>2</v>
      </c>
      <c r="O6" s="5" t="s">
        <v>421</v>
      </c>
      <c r="Q6" s="5" t="s">
        <v>428</v>
      </c>
      <c r="R6">
        <v>13</v>
      </c>
    </row>
    <row r="7" spans="1:18" ht="61.5" customHeight="1" x14ac:dyDescent="0.2">
      <c r="A7" s="222"/>
      <c r="B7" s="468" t="s">
        <v>1187</v>
      </c>
      <c r="C7" s="468"/>
      <c r="D7" s="469"/>
      <c r="E7" s="233"/>
      <c r="F7" s="234"/>
      <c r="G7" s="234"/>
      <c r="H7" s="226"/>
      <c r="L7" s="2" t="s">
        <v>418</v>
      </c>
      <c r="M7" s="4" t="s">
        <v>439</v>
      </c>
      <c r="N7">
        <v>3</v>
      </c>
      <c r="O7" s="5" t="s">
        <v>468</v>
      </c>
      <c r="Q7" s="5" t="s">
        <v>433</v>
      </c>
      <c r="R7">
        <v>23</v>
      </c>
    </row>
    <row r="8" spans="1:18" ht="23.25" customHeight="1" x14ac:dyDescent="0.2">
      <c r="A8" s="222"/>
      <c r="B8" s="463" t="s">
        <v>474</v>
      </c>
      <c r="C8" s="464"/>
      <c r="D8" s="464"/>
      <c r="E8" s="466"/>
      <c r="F8" s="467"/>
      <c r="G8" s="467"/>
      <c r="H8" s="226"/>
      <c r="L8" s="2" t="s">
        <v>411</v>
      </c>
      <c r="M8" s="4" t="s">
        <v>440</v>
      </c>
      <c r="N8">
        <v>4</v>
      </c>
      <c r="O8" s="5" t="s">
        <v>469</v>
      </c>
      <c r="Q8" s="5" t="s">
        <v>436</v>
      </c>
      <c r="R8">
        <v>26</v>
      </c>
    </row>
    <row r="9" spans="1:18" ht="51" customHeight="1" x14ac:dyDescent="0.2">
      <c r="A9" s="222"/>
      <c r="B9" s="236" t="s">
        <v>464</v>
      </c>
      <c r="C9" s="237" t="s">
        <v>465</v>
      </c>
      <c r="D9" s="238" t="s">
        <v>494</v>
      </c>
      <c r="E9" s="239"/>
      <c r="F9" s="240"/>
      <c r="G9" s="240"/>
      <c r="H9" s="226"/>
      <c r="L9" s="2" t="s">
        <v>410</v>
      </c>
      <c r="M9" s="4" t="s">
        <v>441</v>
      </c>
      <c r="N9">
        <v>5</v>
      </c>
      <c r="O9" s="5" t="s">
        <v>470</v>
      </c>
      <c r="Q9" s="5" t="s">
        <v>429</v>
      </c>
      <c r="R9">
        <v>14</v>
      </c>
    </row>
    <row r="10" spans="1:18" ht="89.25" customHeight="1" x14ac:dyDescent="0.2">
      <c r="A10" s="222"/>
      <c r="B10" s="241"/>
      <c r="C10" s="242"/>
      <c r="D10" s="243"/>
      <c r="E10" s="244"/>
      <c r="F10" s="245"/>
      <c r="G10" s="245"/>
      <c r="H10" s="226"/>
      <c r="L10" s="3"/>
      <c r="M10" s="4"/>
      <c r="O10" s="5"/>
      <c r="Q10" s="5"/>
    </row>
    <row r="11" spans="1:18" ht="37.5" customHeight="1" x14ac:dyDescent="0.2">
      <c r="A11" s="222"/>
      <c r="B11" s="463" t="s">
        <v>480</v>
      </c>
      <c r="C11" s="464"/>
      <c r="D11" s="464"/>
      <c r="E11" s="464"/>
      <c r="F11" s="464"/>
      <c r="G11" s="474"/>
      <c r="H11" s="226"/>
      <c r="L11" s="2" t="s">
        <v>412</v>
      </c>
      <c r="M11" s="4" t="s">
        <v>442</v>
      </c>
      <c r="N11">
        <v>7</v>
      </c>
      <c r="O11" s="5" t="s">
        <v>422</v>
      </c>
      <c r="Q11" s="5" t="s">
        <v>471</v>
      </c>
      <c r="R11">
        <v>25</v>
      </c>
    </row>
    <row r="12" spans="1:18" ht="117.75" customHeight="1" x14ac:dyDescent="0.2">
      <c r="A12" s="222"/>
      <c r="B12" s="476"/>
      <c r="C12" s="477"/>
      <c r="D12" s="477"/>
      <c r="E12" s="477"/>
      <c r="F12" s="477"/>
      <c r="G12" s="478"/>
      <c r="H12" s="226"/>
      <c r="L12" s="2" t="s">
        <v>413</v>
      </c>
      <c r="M12" s="4" t="s">
        <v>443</v>
      </c>
      <c r="N12">
        <v>8</v>
      </c>
      <c r="O12" s="5" t="s">
        <v>423</v>
      </c>
      <c r="Q12" s="5" t="s">
        <v>426</v>
      </c>
      <c r="R12">
        <v>9</v>
      </c>
    </row>
    <row r="13" spans="1:18" ht="12" customHeight="1" x14ac:dyDescent="0.2">
      <c r="A13" s="222"/>
      <c r="B13" s="246"/>
      <c r="C13" s="246"/>
      <c r="D13" s="246"/>
      <c r="E13" s="246"/>
      <c r="F13" s="246"/>
      <c r="G13" s="246"/>
      <c r="H13" s="226"/>
      <c r="L13" s="2"/>
      <c r="M13" s="4"/>
      <c r="O13" s="5"/>
      <c r="Q13" s="5"/>
    </row>
    <row r="14" spans="1:18" ht="16.5" customHeight="1" x14ac:dyDescent="0.2">
      <c r="A14" s="222"/>
      <c r="B14" s="246"/>
      <c r="C14" s="246"/>
      <c r="D14" s="246"/>
      <c r="E14" s="246"/>
      <c r="F14" s="246"/>
      <c r="G14" s="246"/>
      <c r="H14" s="226"/>
      <c r="L14" s="2"/>
      <c r="M14" s="4"/>
      <c r="O14" s="5"/>
      <c r="Q14" s="5"/>
    </row>
    <row r="15" spans="1:18" ht="30" customHeight="1" x14ac:dyDescent="0.2">
      <c r="A15" s="222"/>
      <c r="B15" s="472" t="s">
        <v>527</v>
      </c>
      <c r="C15" s="473"/>
      <c r="D15" s="473"/>
      <c r="E15" s="473"/>
      <c r="F15" s="473"/>
      <c r="G15" s="473"/>
      <c r="H15" s="226"/>
      <c r="M15" s="4" t="s">
        <v>444</v>
      </c>
      <c r="N15">
        <v>17</v>
      </c>
      <c r="O15" s="5" t="s">
        <v>419</v>
      </c>
      <c r="Q15" s="5" t="s">
        <v>425</v>
      </c>
      <c r="R15">
        <v>16</v>
      </c>
    </row>
    <row r="16" spans="1:18" ht="24.75" customHeight="1" x14ac:dyDescent="0.2">
      <c r="A16" s="222"/>
      <c r="B16" s="472" t="s">
        <v>530</v>
      </c>
      <c r="C16" s="473"/>
      <c r="D16" s="473"/>
      <c r="E16" s="473"/>
      <c r="F16" s="473"/>
      <c r="G16" s="473"/>
      <c r="H16" s="226"/>
      <c r="M16" s="4"/>
      <c r="O16" s="5"/>
      <c r="Q16" s="5"/>
    </row>
    <row r="17" spans="1:18" ht="25.5" customHeight="1" x14ac:dyDescent="0.2">
      <c r="A17" s="222"/>
      <c r="B17" s="235" t="s">
        <v>531</v>
      </c>
      <c r="C17" s="247"/>
      <c r="D17" s="247"/>
      <c r="E17" s="247"/>
      <c r="F17" s="247"/>
      <c r="G17" s="247"/>
      <c r="H17" s="226"/>
      <c r="M17" s="4"/>
      <c r="O17" s="5"/>
      <c r="Q17" s="5"/>
    </row>
    <row r="18" spans="1:18" ht="23.25" customHeight="1" x14ac:dyDescent="0.2">
      <c r="A18" s="222"/>
      <c r="B18" s="467" t="s">
        <v>504</v>
      </c>
      <c r="C18" s="475"/>
      <c r="D18" s="475"/>
      <c r="E18" s="475"/>
      <c r="F18" s="475"/>
      <c r="G18" s="475"/>
      <c r="H18" s="226"/>
      <c r="M18" s="4" t="s">
        <v>445</v>
      </c>
      <c r="N18">
        <v>18</v>
      </c>
      <c r="O18" s="5" t="s">
        <v>430</v>
      </c>
      <c r="Q18" s="5" t="s">
        <v>424</v>
      </c>
      <c r="R18">
        <v>10</v>
      </c>
    </row>
    <row r="19" spans="1:18" ht="20.25" customHeight="1" x14ac:dyDescent="0.2">
      <c r="A19" s="222"/>
      <c r="B19" s="467"/>
      <c r="C19" s="475"/>
      <c r="D19" s="475"/>
      <c r="E19" s="475"/>
      <c r="F19" s="475"/>
      <c r="G19" s="475"/>
      <c r="H19" s="226"/>
      <c r="M19" s="4"/>
      <c r="O19" s="5"/>
      <c r="Q19" s="5"/>
    </row>
    <row r="20" spans="1:18" ht="23.25" customHeight="1" x14ac:dyDescent="0.2">
      <c r="A20" s="222"/>
      <c r="B20" s="235" t="s">
        <v>502</v>
      </c>
      <c r="C20" s="227"/>
      <c r="D20" s="227"/>
      <c r="E20" s="248"/>
      <c r="F20" s="248"/>
      <c r="G20" s="248"/>
      <c r="H20" s="226"/>
      <c r="M20" s="4" t="s">
        <v>447</v>
      </c>
      <c r="N20">
        <v>21</v>
      </c>
      <c r="O20" s="5" t="s">
        <v>472</v>
      </c>
      <c r="Q20" s="5" t="s">
        <v>431</v>
      </c>
      <c r="R20">
        <v>24</v>
      </c>
    </row>
    <row r="21" spans="1:18" ht="16.5" x14ac:dyDescent="0.2">
      <c r="A21" s="222"/>
      <c r="B21" s="249" t="s">
        <v>495</v>
      </c>
      <c r="C21" s="250"/>
      <c r="D21" s="250"/>
      <c r="E21" s="250"/>
      <c r="F21" s="250"/>
      <c r="G21" s="251"/>
      <c r="H21" s="226"/>
      <c r="M21" s="4" t="s">
        <v>448</v>
      </c>
      <c r="N21">
        <v>22</v>
      </c>
      <c r="O21" s="5" t="s">
        <v>432</v>
      </c>
      <c r="Q21" s="5" t="s">
        <v>432</v>
      </c>
      <c r="R21">
        <v>22</v>
      </c>
    </row>
    <row r="22" spans="1:18" ht="13.5" customHeight="1" x14ac:dyDescent="0.2">
      <c r="A22" s="222"/>
      <c r="B22" s="252"/>
      <c r="C22" s="253"/>
      <c r="D22" s="253"/>
      <c r="E22" s="253"/>
      <c r="F22" s="253"/>
      <c r="G22" s="254"/>
      <c r="H22" s="226"/>
      <c r="M22" s="4" t="s">
        <v>449</v>
      </c>
      <c r="N22">
        <v>23</v>
      </c>
      <c r="O22" s="5" t="s">
        <v>433</v>
      </c>
      <c r="Q22" s="5" t="s">
        <v>434</v>
      </c>
      <c r="R22">
        <v>33</v>
      </c>
    </row>
    <row r="23" spans="1:18" ht="13" customHeight="1" x14ac:dyDescent="0.2">
      <c r="A23" s="222"/>
      <c r="B23" s="248"/>
      <c r="C23" s="248"/>
      <c r="D23" s="248"/>
      <c r="E23" s="248"/>
      <c r="F23" s="248"/>
      <c r="G23" s="248"/>
      <c r="H23" s="226"/>
      <c r="M23" s="4" t="s">
        <v>450</v>
      </c>
      <c r="N23">
        <v>24</v>
      </c>
      <c r="O23" s="5" t="s">
        <v>431</v>
      </c>
      <c r="Q23" s="5" t="s">
        <v>435</v>
      </c>
      <c r="R23">
        <v>28</v>
      </c>
    </row>
    <row r="24" spans="1:18" ht="14" x14ac:dyDescent="0.2">
      <c r="A24" s="255"/>
      <c r="B24" s="470"/>
      <c r="C24" s="471"/>
      <c r="D24" s="471"/>
      <c r="E24" s="471"/>
      <c r="F24" s="471"/>
      <c r="G24" s="471"/>
      <c r="H24" s="256"/>
    </row>
  </sheetData>
  <sheetProtection password="CC76" sheet="1"/>
  <mergeCells count="12">
    <mergeCell ref="B24:G24"/>
    <mergeCell ref="B16:G16"/>
    <mergeCell ref="B11:G11"/>
    <mergeCell ref="B15:G15"/>
    <mergeCell ref="B18:G18"/>
    <mergeCell ref="B12:G12"/>
    <mergeCell ref="B19:G19"/>
    <mergeCell ref="B6:D6"/>
    <mergeCell ref="F6:G6"/>
    <mergeCell ref="E8:G8"/>
    <mergeCell ref="B8:D8"/>
    <mergeCell ref="B7:D7"/>
  </mergeCells>
  <phoneticPr fontId="2"/>
  <printOptions horizontalCentered="1"/>
  <pageMargins left="0.63" right="0.25" top="1.26" bottom="1.03" header="0.63" footer="0.35433070866141736"/>
  <pageSetup paperSize="9" scale="61"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1"/>
  </sheetPr>
  <dimension ref="A1:AS270"/>
  <sheetViews>
    <sheetView zoomScale="85" zoomScaleNormal="85" zoomScaleSheetLayoutView="100" workbookViewId="0"/>
  </sheetViews>
  <sheetFormatPr defaultColWidth="9" defaultRowHeight="13" x14ac:dyDescent="0.2"/>
  <cols>
    <col min="1" max="1" width="5.7265625" style="9" customWidth="1"/>
    <col min="2" max="2" width="1.6328125" style="9" customWidth="1"/>
    <col min="3" max="3" width="4" style="9" customWidth="1"/>
    <col min="4" max="4" width="24.6328125" style="9" customWidth="1"/>
    <col min="5" max="5" width="5.6328125" style="9" customWidth="1"/>
    <col min="6" max="16" width="8.6328125" style="9" customWidth="1"/>
    <col min="17" max="17" width="3.6328125" style="9" customWidth="1"/>
    <col min="18" max="18" width="10.6328125" style="9" customWidth="1"/>
    <col min="19" max="19" width="3.6328125" style="9" customWidth="1"/>
    <col min="20" max="20" width="10.6328125" style="9" customWidth="1"/>
    <col min="21" max="21" width="3.6328125" style="9" customWidth="1"/>
    <col min="22" max="22" width="13.6328125" style="9" customWidth="1"/>
    <col min="23" max="23" width="3.6328125" style="9" customWidth="1"/>
    <col min="24" max="24" width="7.6328125" style="9" customWidth="1"/>
    <col min="25" max="27" width="8.6328125" style="9" customWidth="1"/>
    <col min="28" max="28" width="1.08984375" style="9" customWidth="1"/>
    <col min="29" max="29" width="30.7265625" style="9" customWidth="1"/>
    <col min="30" max="38" width="0" style="9" hidden="1" customWidth="1"/>
    <col min="39" max="39" width="32.90625" style="9" hidden="1" customWidth="1"/>
    <col min="40" max="40" width="7.08984375" style="9" hidden="1" customWidth="1"/>
    <col min="41" max="41" width="9.453125" style="9" hidden="1" customWidth="1"/>
    <col min="42" max="42" width="8" style="9" hidden="1" customWidth="1"/>
    <col min="43" max="44" width="0" style="9" hidden="1" customWidth="1"/>
    <col min="45" max="45" width="7.6328125" style="9" hidden="1" customWidth="1"/>
    <col min="46" max="16384" width="9" style="9"/>
  </cols>
  <sheetData>
    <row r="1" spans="1:45" ht="4" customHeight="1" x14ac:dyDescent="0.2">
      <c r="B1" s="6"/>
      <c r="C1" s="7"/>
      <c r="D1" s="7"/>
      <c r="E1" s="7"/>
      <c r="F1" s="7"/>
      <c r="G1" s="7"/>
      <c r="H1" s="7"/>
      <c r="I1" s="7"/>
      <c r="J1" s="7"/>
      <c r="K1" s="7"/>
      <c r="L1" s="7"/>
      <c r="M1" s="7"/>
      <c r="N1" s="7"/>
      <c r="O1" s="7"/>
      <c r="P1" s="7"/>
      <c r="Q1" s="7"/>
      <c r="R1" s="7"/>
      <c r="S1" s="7"/>
      <c r="T1" s="7"/>
      <c r="U1" s="7"/>
      <c r="V1" s="7"/>
      <c r="W1" s="7"/>
      <c r="X1" s="7"/>
      <c r="Y1" s="7"/>
      <c r="Z1" s="7"/>
      <c r="AA1" s="7"/>
      <c r="AB1" s="8"/>
    </row>
    <row r="2" spans="1:45" ht="16.5" x14ac:dyDescent="0.2">
      <c r="A2" s="479" t="str">
        <f>IF(A9&gt;0,"VOCの届出が必要です","")</f>
        <v/>
      </c>
      <c r="B2" s="10"/>
      <c r="C2" s="11"/>
      <c r="D2" s="11"/>
      <c r="E2" s="195" t="s">
        <v>542</v>
      </c>
      <c r="F2" s="12"/>
      <c r="G2" s="195" t="s">
        <v>478</v>
      </c>
      <c r="H2" s="11"/>
      <c r="I2" s="11"/>
      <c r="J2" s="12"/>
      <c r="K2" s="13"/>
      <c r="L2" s="14"/>
      <c r="M2" s="14"/>
      <c r="N2" s="14"/>
      <c r="O2" s="14"/>
      <c r="P2" s="14"/>
      <c r="Q2" s="14"/>
      <c r="R2" s="14"/>
      <c r="S2" s="14"/>
      <c r="T2" s="14"/>
      <c r="U2" s="14"/>
      <c r="V2" s="14"/>
      <c r="W2" s="14"/>
      <c r="X2" s="14"/>
      <c r="Y2" s="14"/>
      <c r="Z2" s="155" t="s">
        <v>454</v>
      </c>
      <c r="AA2" s="155">
        <v>1</v>
      </c>
      <c r="AB2" s="16"/>
    </row>
    <row r="3" spans="1:45" ht="4" customHeight="1" x14ac:dyDescent="0.2">
      <c r="A3" s="480"/>
      <c r="B3" s="10"/>
      <c r="C3" s="11"/>
      <c r="D3" s="18"/>
      <c r="E3" s="11"/>
      <c r="F3" s="12"/>
      <c r="G3" s="12"/>
      <c r="H3" s="11"/>
      <c r="I3" s="11"/>
      <c r="J3" s="12"/>
      <c r="K3" s="13"/>
      <c r="L3" s="14"/>
      <c r="M3" s="14"/>
      <c r="N3" s="14"/>
      <c r="O3" s="14"/>
      <c r="P3" s="14"/>
      <c r="Q3" s="14"/>
      <c r="R3" s="14"/>
      <c r="S3" s="14"/>
      <c r="T3" s="14"/>
      <c r="U3" s="14"/>
      <c r="V3" s="14"/>
      <c r="W3" s="14"/>
      <c r="X3" s="14"/>
      <c r="Y3" s="14"/>
      <c r="Z3" s="19"/>
      <c r="AA3" s="20"/>
      <c r="AB3" s="16"/>
    </row>
    <row r="4" spans="1:45" ht="4" customHeight="1" x14ac:dyDescent="0.2">
      <c r="A4" s="480"/>
      <c r="B4" s="10"/>
      <c r="C4" s="11"/>
      <c r="D4" s="21"/>
      <c r="E4" s="21"/>
      <c r="F4" s="21"/>
      <c r="G4" s="21"/>
      <c r="H4" s="11"/>
      <c r="I4" s="11"/>
      <c r="J4" s="11"/>
      <c r="K4" s="11"/>
      <c r="L4" s="11"/>
      <c r="M4" s="11"/>
      <c r="N4" s="11"/>
      <c r="O4" s="11"/>
      <c r="P4" s="11"/>
      <c r="Q4" s="11"/>
      <c r="R4" s="11"/>
      <c r="S4" s="11"/>
      <c r="T4" s="11"/>
      <c r="U4" s="11"/>
      <c r="V4" s="11"/>
      <c r="W4" s="11"/>
      <c r="X4" s="11"/>
      <c r="Y4" s="21"/>
      <c r="Z4" s="21"/>
      <c r="AA4" s="21"/>
      <c r="AB4" s="16"/>
    </row>
    <row r="5" spans="1:45" ht="18" customHeight="1" x14ac:dyDescent="0.2">
      <c r="A5" s="480"/>
      <c r="B5" s="10"/>
      <c r="C5" s="580" t="s">
        <v>543</v>
      </c>
      <c r="D5" s="553" t="s">
        <v>5</v>
      </c>
      <c r="E5" s="553" t="s">
        <v>545</v>
      </c>
      <c r="F5" s="558" t="s">
        <v>499</v>
      </c>
      <c r="G5" s="559"/>
      <c r="H5" s="564" t="s">
        <v>546</v>
      </c>
      <c r="I5" s="565"/>
      <c r="J5" s="565"/>
      <c r="K5" s="565"/>
      <c r="L5" s="565"/>
      <c r="M5" s="566"/>
      <c r="N5" s="564" t="s">
        <v>528</v>
      </c>
      <c r="O5" s="565"/>
      <c r="P5" s="565"/>
      <c r="Q5" s="565"/>
      <c r="R5" s="565"/>
      <c r="S5" s="565"/>
      <c r="T5" s="565"/>
      <c r="U5" s="565"/>
      <c r="V5" s="565"/>
      <c r="W5" s="565"/>
      <c r="X5" s="566"/>
      <c r="Y5" s="565" t="s">
        <v>529</v>
      </c>
      <c r="Z5" s="567"/>
      <c r="AA5" s="568"/>
      <c r="AB5" s="22"/>
      <c r="AC5" s="192" t="s">
        <v>223</v>
      </c>
    </row>
    <row r="6" spans="1:45" ht="18" customHeight="1" x14ac:dyDescent="0.2">
      <c r="A6" s="481"/>
      <c r="B6" s="10"/>
      <c r="C6" s="581"/>
      <c r="D6" s="554"/>
      <c r="E6" s="556"/>
      <c r="F6" s="560"/>
      <c r="G6" s="561"/>
      <c r="H6" s="159" t="s">
        <v>482</v>
      </c>
      <c r="I6" s="564" t="s">
        <v>484</v>
      </c>
      <c r="J6" s="566"/>
      <c r="K6" s="160" t="s">
        <v>485</v>
      </c>
      <c r="L6" s="564" t="s">
        <v>487</v>
      </c>
      <c r="M6" s="566"/>
      <c r="N6" s="564" t="s">
        <v>482</v>
      </c>
      <c r="O6" s="570"/>
      <c r="P6" s="564" t="s">
        <v>484</v>
      </c>
      <c r="Q6" s="565"/>
      <c r="R6" s="571"/>
      <c r="S6" s="571"/>
      <c r="T6" s="571"/>
      <c r="U6" s="571"/>
      <c r="V6" s="571"/>
      <c r="W6" s="571"/>
      <c r="X6" s="570"/>
      <c r="Y6" s="158" t="s">
        <v>490</v>
      </c>
      <c r="Z6" s="159" t="s">
        <v>484</v>
      </c>
      <c r="AA6" s="161" t="s">
        <v>485</v>
      </c>
      <c r="AB6" s="22"/>
    </row>
    <row r="7" spans="1:45" ht="18" customHeight="1" x14ac:dyDescent="0.2">
      <c r="A7" s="481"/>
      <c r="B7" s="10"/>
      <c r="C7" s="581"/>
      <c r="D7" s="554"/>
      <c r="E7" s="556"/>
      <c r="F7" s="560"/>
      <c r="G7" s="561"/>
      <c r="H7" s="572" t="s">
        <v>4</v>
      </c>
      <c r="I7" s="575" t="s">
        <v>6</v>
      </c>
      <c r="J7" s="576"/>
      <c r="K7" s="572" t="s">
        <v>1175</v>
      </c>
      <c r="L7" s="577" t="s">
        <v>7</v>
      </c>
      <c r="M7" s="578"/>
      <c r="N7" s="575" t="s">
        <v>8</v>
      </c>
      <c r="O7" s="576"/>
      <c r="P7" s="575" t="s">
        <v>9</v>
      </c>
      <c r="Q7" s="579"/>
      <c r="R7" s="579"/>
      <c r="S7" s="579"/>
      <c r="T7" s="579"/>
      <c r="U7" s="579"/>
      <c r="V7" s="579"/>
      <c r="W7" s="579"/>
      <c r="X7" s="576"/>
      <c r="Y7" s="530" t="s">
        <v>491</v>
      </c>
      <c r="Z7" s="530" t="s">
        <v>492</v>
      </c>
      <c r="AA7" s="534" t="s">
        <v>1174</v>
      </c>
      <c r="AB7" s="22"/>
    </row>
    <row r="8" spans="1:45" ht="18" customHeight="1" x14ac:dyDescent="0.2">
      <c r="A8" s="213">
        <f>COUNTIF(A10:A265,"VOCに該当する物質の合計値を記入")</f>
        <v>0</v>
      </c>
      <c r="B8" s="10"/>
      <c r="C8" s="581"/>
      <c r="D8" s="554"/>
      <c r="E8" s="556"/>
      <c r="F8" s="560"/>
      <c r="G8" s="561"/>
      <c r="H8" s="573"/>
      <c r="I8" s="535"/>
      <c r="J8" s="537" t="s">
        <v>10</v>
      </c>
      <c r="K8" s="573"/>
      <c r="L8" s="539" t="s">
        <v>11</v>
      </c>
      <c r="M8" s="537" t="s">
        <v>12</v>
      </c>
      <c r="N8" s="539"/>
      <c r="O8" s="537" t="s">
        <v>1177</v>
      </c>
      <c r="P8" s="539"/>
      <c r="Q8" s="546" t="s">
        <v>13</v>
      </c>
      <c r="R8" s="547"/>
      <c r="S8" s="547"/>
      <c r="T8" s="547"/>
      <c r="U8" s="547"/>
      <c r="V8" s="547"/>
      <c r="W8" s="547"/>
      <c r="X8" s="548"/>
      <c r="Y8" s="531"/>
      <c r="Z8" s="533"/>
      <c r="AA8" s="533"/>
      <c r="AB8" s="22"/>
    </row>
    <row r="9" spans="1:45" ht="51" customHeight="1" x14ac:dyDescent="0.2">
      <c r="A9" s="213">
        <f>COUNTIF(A10:A265,"VOC")</f>
        <v>0</v>
      </c>
      <c r="B9" s="10"/>
      <c r="C9" s="582"/>
      <c r="D9" s="555"/>
      <c r="E9" s="557"/>
      <c r="F9" s="562"/>
      <c r="G9" s="563"/>
      <c r="H9" s="574"/>
      <c r="I9" s="536"/>
      <c r="J9" s="538"/>
      <c r="K9" s="574"/>
      <c r="L9" s="540"/>
      <c r="M9" s="538"/>
      <c r="N9" s="541"/>
      <c r="O9" s="569"/>
      <c r="P9" s="541"/>
      <c r="Q9" s="543" t="s">
        <v>14</v>
      </c>
      <c r="R9" s="549"/>
      <c r="S9" s="543" t="s">
        <v>1176</v>
      </c>
      <c r="T9" s="544"/>
      <c r="U9" s="544"/>
      <c r="V9" s="544"/>
      <c r="W9" s="544"/>
      <c r="X9" s="545"/>
      <c r="Y9" s="532"/>
      <c r="Z9" s="532"/>
      <c r="AA9" s="532"/>
      <c r="AB9" s="22"/>
      <c r="AD9" s="9" t="s">
        <v>104</v>
      </c>
      <c r="AE9" s="9" t="s">
        <v>105</v>
      </c>
      <c r="AF9" s="9" t="s">
        <v>106</v>
      </c>
      <c r="AG9" s="9" t="s">
        <v>107</v>
      </c>
      <c r="AH9" s="9" t="s">
        <v>108</v>
      </c>
      <c r="AI9" s="9" t="s">
        <v>109</v>
      </c>
      <c r="AJ9" s="9" t="s">
        <v>3</v>
      </c>
      <c r="AK9" s="9" t="s">
        <v>110</v>
      </c>
      <c r="AL9" s="9" t="s">
        <v>111</v>
      </c>
      <c r="AM9" s="9" t="s">
        <v>112</v>
      </c>
      <c r="AN9" s="9" t="s">
        <v>113</v>
      </c>
      <c r="AO9" s="9" t="s">
        <v>1185</v>
      </c>
      <c r="AQ9" s="9" t="s">
        <v>114</v>
      </c>
      <c r="AR9" s="9" t="s">
        <v>115</v>
      </c>
      <c r="AS9" s="9" t="s">
        <v>15</v>
      </c>
    </row>
    <row r="10" spans="1:45" ht="13" customHeight="1" x14ac:dyDescent="0.2">
      <c r="A10" s="488" t="str">
        <f>IF(E10="","",INDEX(条例ＶＯＣ,E10,3))</f>
        <v/>
      </c>
      <c r="B10" s="10"/>
      <c r="C10" s="505">
        <v>1</v>
      </c>
      <c r="D10" s="509"/>
      <c r="E10" s="512" t="str">
        <f>IF(D10="","",VLOOKUP(D10,府条例対象物質!$A$3:$B$26,2,FALSE))</f>
        <v/>
      </c>
      <c r="F10" s="515"/>
      <c r="G10" s="518"/>
      <c r="H10" s="490"/>
      <c r="I10" s="495"/>
      <c r="J10" s="499"/>
      <c r="K10" s="490"/>
      <c r="L10" s="495"/>
      <c r="M10" s="499"/>
      <c r="N10" s="495"/>
      <c r="O10" s="499"/>
      <c r="P10" s="542"/>
      <c r="Q10" s="162">
        <v>1</v>
      </c>
      <c r="R10" s="163" t="s">
        <v>351</v>
      </c>
      <c r="S10" s="162">
        <v>1</v>
      </c>
      <c r="T10" s="168" t="s">
        <v>16</v>
      </c>
      <c r="U10" s="193">
        <v>8</v>
      </c>
      <c r="V10" s="168" t="s">
        <v>518</v>
      </c>
      <c r="W10" s="193">
        <v>15</v>
      </c>
      <c r="X10" s="172" t="s">
        <v>525</v>
      </c>
      <c r="Y10" s="490"/>
      <c r="Z10" s="490"/>
      <c r="AA10" s="490"/>
      <c r="AB10" s="16"/>
      <c r="AC10" s="9" t="str">
        <f>IF(E10&lt;&gt;243,CONCATENATE(AD10,AE10,AF10,AG10,AH10,AI10,AJ10,AK10,AL10,AM10,AN10,AO10,AP10,AQ10,AR10,AS10),"")</f>
        <v/>
      </c>
      <c r="AD10" s="9" t="str">
        <f>IF(E10&lt;&gt;"",IF(SUM(Y10:AA10)&lt;1000,"取扱量が空白又は規定値（1000kg)未満です（届出対象であるかを確認してください）。",""),"")</f>
        <v/>
      </c>
      <c r="AE10" s="9" t="str">
        <f>IF(E10&lt;&gt;"",IF(AND(F10="",G10=""),"主な用途を入力してください。",""),"")</f>
        <v/>
      </c>
      <c r="AF10" s="9" t="str">
        <f>IF(OR(H10="",H10=0),"",IF(H10=INT(H10/10^(INT(LOG10(H10))-1))*10^INT(LOG10(H10)-1),"","排出量(大気)の有効数字が２桁ではありません。"))</f>
        <v/>
      </c>
      <c r="AG10" s="9" t="str">
        <f>IF(OR(I10="",I10=0),"",IF(I10=INT(I10/10^(INT(LOG10(I10))-1))*10^INT(LOG10(I10)-1),"","排出量（公共用水域）の有効数字が２桁ではありません。"))</f>
        <v/>
      </c>
      <c r="AH10" s="9" t="str">
        <f>IF(I10&gt;0,IF(J10="","公共用水域への排出先を入力してください。",""),"")</f>
        <v/>
      </c>
      <c r="AI10" s="9" t="str">
        <f>IF(OR(K10="",K10=0),"",IF(K10=INT(K10/10^(INT(LOG10(K10))-1))*10^INT(LOG10(K10)-1),"","排出量（土壌）の有効数字が２桁ではありません。"))</f>
        <v/>
      </c>
      <c r="AJ10" s="9" t="str">
        <f>IF(OR(L10="",L10=0),"",IF(L10=INT(L10/10^(INT(LOG10(L10))-1))*10^INT(LOG10(L10)-1),"","排出量（埋立処分）の有効数字が２桁ではありません。"))</f>
        <v/>
      </c>
      <c r="AK10" s="9" t="str">
        <f>IF(L10&gt;0,IF(M10="","埋立処分場所を入力してください。",""),"")</f>
        <v/>
      </c>
      <c r="AL10" s="9" t="str">
        <f>IF(OR(N10="",N10=0),"",IF(N10=INT(N10/10^(INT(LOG10(N10))-1))*10^INT(LOG10(N10)-1),"","移動量（下水道）の有効数字が２桁ではありません。"))</f>
        <v/>
      </c>
      <c r="AM10" s="9" t="str">
        <f>IF(N10&gt;0,IF(O10="","下水道終末施設名を入力してください。",""),"")</f>
        <v/>
      </c>
      <c r="AN10" s="9" t="str">
        <f>IF(OR(P10="",P10=0),"",IF(P10=INT(P10/10^(INT(LOG10(P10))-1))*10^INT(LOG10(P10)-1),"","移動量（廃棄物）の有効数字が２桁ではありません。"))</f>
        <v/>
      </c>
      <c r="AO10" s="17" t="str">
        <f>IF(P10&gt;0,IF(SUM(別紙１入力!S5:Y5)=0,"廃棄物の処理方法を入力してください。",""),"")</f>
        <v/>
      </c>
      <c r="AP10" s="17" t="str">
        <f>IF(P10&gt;0,IF(SUM(別紙１入力!Z5:AQ5)=0,"廃棄物の種類を入力してください。",""),"")</f>
        <v/>
      </c>
      <c r="AQ10" s="9" t="str">
        <f>IF(OR(Y10="",Y10=0),"",IF(Y10=INT(Y10/10^(INT(LOG10(Y10))-1))*10^INT(LOG10(Y10)-1),"","取扱量（製造）の有効数字が２桁ではありません。"))</f>
        <v/>
      </c>
      <c r="AR10" s="9" t="str">
        <f>IF(OR(Z10="",Z10=0),"",IF(Z10=INT(Z10/10^(INT(LOG10(Z10))-1))*10^INT(LOG10(Z10)-1),"","取扱量（使用）の有効数字が２桁ではありません。"))</f>
        <v/>
      </c>
      <c r="AS10" s="9" t="str">
        <f>IF(OR(AA10="",AA10=0),"",IF(AA10=INT(AA10/10^(INT(LOG10(AA10))-1))*10^INT(LOG10(AA10)-1),"","取扱量（その他）の有効数字が２桁ではありません。"))</f>
        <v/>
      </c>
    </row>
    <row r="11" spans="1:45" ht="13" customHeight="1" x14ac:dyDescent="0.2">
      <c r="A11" s="584"/>
      <c r="B11" s="10"/>
      <c r="C11" s="506"/>
      <c r="D11" s="510"/>
      <c r="E11" s="513"/>
      <c r="F11" s="516"/>
      <c r="G11" s="519"/>
      <c r="H11" s="493"/>
      <c r="I11" s="496"/>
      <c r="J11" s="500"/>
      <c r="K11" s="493"/>
      <c r="L11" s="496"/>
      <c r="M11" s="500"/>
      <c r="N11" s="496"/>
      <c r="O11" s="500"/>
      <c r="P11" s="542"/>
      <c r="Q11" s="164">
        <v>2</v>
      </c>
      <c r="R11" s="165" t="s">
        <v>355</v>
      </c>
      <c r="S11" s="164">
        <v>2</v>
      </c>
      <c r="T11" s="169" t="s">
        <v>17</v>
      </c>
      <c r="U11" s="176">
        <v>9</v>
      </c>
      <c r="V11" s="169" t="s">
        <v>519</v>
      </c>
      <c r="W11" s="176">
        <v>16</v>
      </c>
      <c r="X11" s="173" t="s">
        <v>526</v>
      </c>
      <c r="Y11" s="493"/>
      <c r="Z11" s="491"/>
      <c r="AA11" s="493"/>
      <c r="AB11" s="16"/>
    </row>
    <row r="12" spans="1:45" ht="13" customHeight="1" x14ac:dyDescent="0.2">
      <c r="A12" s="584"/>
      <c r="B12" s="10"/>
      <c r="C12" s="507"/>
      <c r="D12" s="510"/>
      <c r="E12" s="513"/>
      <c r="F12" s="516"/>
      <c r="G12" s="519"/>
      <c r="H12" s="491"/>
      <c r="I12" s="496"/>
      <c r="J12" s="501"/>
      <c r="K12" s="493"/>
      <c r="L12" s="496"/>
      <c r="M12" s="500"/>
      <c r="N12" s="497"/>
      <c r="O12" s="501"/>
      <c r="P12" s="542"/>
      <c r="Q12" s="164">
        <v>3</v>
      </c>
      <c r="R12" s="165" t="s">
        <v>359</v>
      </c>
      <c r="S12" s="164">
        <v>3</v>
      </c>
      <c r="T12" s="169" t="s">
        <v>18</v>
      </c>
      <c r="U12" s="176">
        <v>10</v>
      </c>
      <c r="V12" s="169" t="s">
        <v>520</v>
      </c>
      <c r="W12" s="176">
        <v>17</v>
      </c>
      <c r="X12" s="173" t="s">
        <v>364</v>
      </c>
      <c r="Y12" s="493"/>
      <c r="Z12" s="491"/>
      <c r="AA12" s="493"/>
      <c r="AB12" s="16"/>
    </row>
    <row r="13" spans="1:45" ht="13" customHeight="1" x14ac:dyDescent="0.2">
      <c r="A13" s="584"/>
      <c r="B13" s="10"/>
      <c r="C13" s="507"/>
      <c r="D13" s="510"/>
      <c r="E13" s="513"/>
      <c r="F13" s="516"/>
      <c r="G13" s="519"/>
      <c r="H13" s="491"/>
      <c r="I13" s="496"/>
      <c r="J13" s="501"/>
      <c r="K13" s="493"/>
      <c r="L13" s="496"/>
      <c r="M13" s="500"/>
      <c r="N13" s="497"/>
      <c r="O13" s="501"/>
      <c r="P13" s="542"/>
      <c r="Q13" s="164">
        <v>4</v>
      </c>
      <c r="R13" s="165" t="s">
        <v>366</v>
      </c>
      <c r="S13" s="164">
        <v>4</v>
      </c>
      <c r="T13" s="169" t="s">
        <v>19</v>
      </c>
      <c r="U13" s="176">
        <v>11</v>
      </c>
      <c r="V13" s="169" t="s">
        <v>521</v>
      </c>
      <c r="W13" s="176">
        <v>18</v>
      </c>
      <c r="X13" s="173" t="s">
        <v>369</v>
      </c>
      <c r="Y13" s="493"/>
      <c r="Z13" s="491"/>
      <c r="AA13" s="493"/>
      <c r="AB13" s="16"/>
    </row>
    <row r="14" spans="1:45" ht="13" customHeight="1" x14ac:dyDescent="0.2">
      <c r="A14" s="584"/>
      <c r="B14" s="10"/>
      <c r="C14" s="507"/>
      <c r="D14" s="510"/>
      <c r="E14" s="513"/>
      <c r="F14" s="516"/>
      <c r="G14" s="519"/>
      <c r="H14" s="491"/>
      <c r="I14" s="496"/>
      <c r="J14" s="501"/>
      <c r="K14" s="493"/>
      <c r="L14" s="496"/>
      <c r="M14" s="500"/>
      <c r="N14" s="497"/>
      <c r="O14" s="501"/>
      <c r="P14" s="542"/>
      <c r="Q14" s="164">
        <v>5</v>
      </c>
      <c r="R14" s="165" t="s">
        <v>371</v>
      </c>
      <c r="S14" s="164">
        <v>5</v>
      </c>
      <c r="T14" s="169" t="s">
        <v>20</v>
      </c>
      <c r="U14" s="176">
        <v>12</v>
      </c>
      <c r="V14" s="169" t="s">
        <v>23</v>
      </c>
      <c r="W14" s="176"/>
      <c r="X14" s="174"/>
      <c r="Y14" s="493"/>
      <c r="Z14" s="491"/>
      <c r="AA14" s="493"/>
      <c r="AB14" s="16"/>
    </row>
    <row r="15" spans="1:45" ht="13" customHeight="1" x14ac:dyDescent="0.2">
      <c r="A15" s="584"/>
      <c r="B15" s="10"/>
      <c r="C15" s="507"/>
      <c r="D15" s="510"/>
      <c r="E15" s="513"/>
      <c r="F15" s="516"/>
      <c r="G15" s="519"/>
      <c r="H15" s="491"/>
      <c r="I15" s="496"/>
      <c r="J15" s="501"/>
      <c r="K15" s="493"/>
      <c r="L15" s="496"/>
      <c r="M15" s="500"/>
      <c r="N15" s="497"/>
      <c r="O15" s="501"/>
      <c r="P15" s="542"/>
      <c r="Q15" s="164">
        <v>6</v>
      </c>
      <c r="R15" s="165" t="s">
        <v>374</v>
      </c>
      <c r="S15" s="164">
        <v>6</v>
      </c>
      <c r="T15" s="169" t="s">
        <v>21</v>
      </c>
      <c r="U15" s="176">
        <v>13</v>
      </c>
      <c r="V15" s="169" t="s">
        <v>523</v>
      </c>
      <c r="W15" s="176"/>
      <c r="X15" s="174"/>
      <c r="Y15" s="493"/>
      <c r="Z15" s="491"/>
      <c r="AA15" s="493"/>
      <c r="AB15" s="16"/>
    </row>
    <row r="16" spans="1:45" ht="13" customHeight="1" x14ac:dyDescent="0.2">
      <c r="A16" s="584"/>
      <c r="B16" s="10"/>
      <c r="C16" s="507"/>
      <c r="D16" s="583"/>
      <c r="E16" s="514"/>
      <c r="F16" s="517"/>
      <c r="G16" s="520"/>
      <c r="H16" s="492"/>
      <c r="I16" s="503"/>
      <c r="J16" s="502"/>
      <c r="K16" s="494"/>
      <c r="L16" s="503"/>
      <c r="M16" s="526"/>
      <c r="N16" s="498"/>
      <c r="O16" s="502"/>
      <c r="P16" s="542"/>
      <c r="Q16" s="166">
        <v>7</v>
      </c>
      <c r="R16" s="167" t="s">
        <v>369</v>
      </c>
      <c r="S16" s="166">
        <v>7</v>
      </c>
      <c r="T16" s="170" t="s">
        <v>22</v>
      </c>
      <c r="U16" s="194">
        <v>14</v>
      </c>
      <c r="V16" s="170" t="s">
        <v>524</v>
      </c>
      <c r="W16" s="194"/>
      <c r="X16" s="175"/>
      <c r="Y16" s="494"/>
      <c r="Z16" s="492"/>
      <c r="AA16" s="494"/>
      <c r="AB16" s="16"/>
    </row>
    <row r="17" spans="1:45" ht="30" customHeight="1" x14ac:dyDescent="0.2">
      <c r="A17" s="584"/>
      <c r="B17" s="10"/>
      <c r="C17" s="508"/>
      <c r="D17" s="521" t="s">
        <v>24</v>
      </c>
      <c r="E17" s="522"/>
      <c r="F17" s="523"/>
      <c r="G17" s="524"/>
      <c r="H17" s="524"/>
      <c r="I17" s="524"/>
      <c r="J17" s="524"/>
      <c r="K17" s="524"/>
      <c r="L17" s="524"/>
      <c r="M17" s="524"/>
      <c r="N17" s="524"/>
      <c r="O17" s="524"/>
      <c r="P17" s="524"/>
      <c r="Q17" s="524"/>
      <c r="R17" s="524"/>
      <c r="S17" s="524"/>
      <c r="T17" s="524"/>
      <c r="U17" s="524"/>
      <c r="V17" s="524"/>
      <c r="W17" s="524"/>
      <c r="X17" s="524"/>
      <c r="Y17" s="524"/>
      <c r="Z17" s="524"/>
      <c r="AA17" s="525"/>
      <c r="AB17" s="16"/>
    </row>
    <row r="18" spans="1:45" ht="13" customHeight="1" x14ac:dyDescent="0.2">
      <c r="A18" s="488" t="str">
        <f>IF(E18="","",INDEX(条例ＶＯＣ,E18,3))</f>
        <v/>
      </c>
      <c r="B18" s="10"/>
      <c r="C18" s="505">
        <v>2</v>
      </c>
      <c r="D18" s="509"/>
      <c r="E18" s="512" t="str">
        <f>IF(D18="","",VLOOKUP(D18,府条例対象物質!$A$3:$B$26,2,FALSE))</f>
        <v/>
      </c>
      <c r="F18" s="515"/>
      <c r="G18" s="518"/>
      <c r="H18" s="490"/>
      <c r="I18" s="495"/>
      <c r="J18" s="499"/>
      <c r="K18" s="490"/>
      <c r="L18" s="495"/>
      <c r="M18" s="499"/>
      <c r="N18" s="495"/>
      <c r="O18" s="499"/>
      <c r="P18" s="495"/>
      <c r="Q18" s="162">
        <v>1</v>
      </c>
      <c r="R18" s="163" t="s">
        <v>351</v>
      </c>
      <c r="S18" s="162">
        <v>1</v>
      </c>
      <c r="T18" s="168" t="s">
        <v>16</v>
      </c>
      <c r="U18" s="193">
        <v>8</v>
      </c>
      <c r="V18" s="168" t="s">
        <v>518</v>
      </c>
      <c r="W18" s="193">
        <v>15</v>
      </c>
      <c r="X18" s="172" t="s">
        <v>525</v>
      </c>
      <c r="Y18" s="490"/>
      <c r="Z18" s="490"/>
      <c r="AA18" s="490"/>
      <c r="AB18" s="16"/>
      <c r="AC18" s="9" t="str">
        <f>IF(E18&lt;&gt;243,CONCATENATE(AD18,AE18,AF18,AG18,AH18,AI18,AJ18,AK18,AL18,AM18,AN18,AO18,AP18,AQ18,AR18,AS18),"")</f>
        <v/>
      </c>
      <c r="AD18" s="9" t="str">
        <f>IF(E18&lt;&gt;"",IF(SUM(Y18:AA18)&lt;1000,"取扱量が空白又は規定値（1000kg)未満です（届出対象であるかを確認してください）。",""),"")</f>
        <v/>
      </c>
      <c r="AE18" s="9" t="str">
        <f>IF(E18&lt;&gt;"",IF(AND(F18="",G18=""),"主な用途を入力してください。",""),"")</f>
        <v/>
      </c>
      <c r="AF18" s="9" t="str">
        <f>IF(OR(H18="",H18=0),"",IF(H18=INT(H18/10^(INT(LOG10(H18))-1))*10^INT(LOG10(H18)-1),"","排出量(大気)の有効数字が２桁ではありません。"))</f>
        <v/>
      </c>
      <c r="AG18" s="9" t="str">
        <f>IF(OR(I18="",I18=0),"",IF(I18=INT(I18/10^(INT(LOG10(I18))-1))*10^INT(LOG10(I18)-1),"","排出量（公共用水域）の有効数字が２桁ではありません。"))</f>
        <v/>
      </c>
      <c r="AH18" s="9" t="str">
        <f>IF(I18&gt;0,IF(J18="","公共用水域への排出先を入力してください。",""),"")</f>
        <v/>
      </c>
      <c r="AI18" s="9" t="str">
        <f>IF(OR(K18="",K18=0),"",IF(K18=INT(K18/10^(INT(LOG10(K18))-1))*10^INT(LOG10(K18)-1),"","排出量（土壌）の有効数字が２桁ではありません。"))</f>
        <v/>
      </c>
      <c r="AJ18" s="9" t="str">
        <f>IF(OR(L18="",L18=0),"",IF(L18=INT(L18/10^(INT(LOG10(L18))-1))*10^INT(LOG10(L18)-1),"","排出量（埋立処分）の有効数字が２桁ではありません。"))</f>
        <v/>
      </c>
      <c r="AK18" s="9" t="str">
        <f>IF(L18&gt;0,IF(M18="","埋立処分場所を入力してください。",""),"")</f>
        <v/>
      </c>
      <c r="AL18" s="9" t="str">
        <f>IF(OR(N18="",N18=0),"",IF(N18=INT(N18/10^(INT(LOG10(N18))-1))*10^INT(LOG10(N18)-1),"","移動量（下水道）の有効数字が２桁ではありません。"))</f>
        <v/>
      </c>
      <c r="AM18" s="9" t="str">
        <f>IF(N18&gt;0,IF(O18="","下水道終末施設名を入力してください。",""),"")</f>
        <v/>
      </c>
      <c r="AN18" s="9" t="str">
        <f>IF(OR(P18="",P18=0),"",IF(P18=INT(P18/10^(INT(LOG10(P18))-1))*10^INT(LOG10(P18)-1),"","移動量（廃棄物）の有効数字が２桁ではありません。"))</f>
        <v/>
      </c>
      <c r="AO18" s="17" t="str">
        <f>IF(P18&gt;0,IF(SUM(別紙１入力!S6:Y6)=0,"廃棄物の処理方法を入力してください。",""),"")</f>
        <v/>
      </c>
      <c r="AP18" s="17" t="str">
        <f>IF(P18&gt;0,IF(SUM(別紙１入力!Z6:AQ6)=0,"廃棄物の種類を入力してください。",""),"")</f>
        <v/>
      </c>
      <c r="AQ18" s="9" t="str">
        <f>IF(OR(Y18="",Y18=0),"",IF(Y18=INT(Y18/10^(INT(LOG10(Y18))-1))*10^INT(LOG10(Y18)-1),"","取扱量（製造）の有効数字が２桁ではありません。"))</f>
        <v/>
      </c>
      <c r="AR18" s="9" t="str">
        <f>IF(OR(Z18="",Z18=0),"",IF(Z18=INT(Z18/10^(INT(LOG10(Z18))-1))*10^INT(LOG10(Z18)-1),"","取扱量（使用）の有効数字が２桁ではありません。"))</f>
        <v/>
      </c>
      <c r="AS18" s="9" t="str">
        <f>IF(OR(AA18="",AA18=0),"",IF(AA18=INT(AA18/10^(INT(LOG10(AA18))-1))*10^INT(LOG10(AA18)-1),"","取扱量（その他）の有効数字が２桁ではありません。"))</f>
        <v/>
      </c>
    </row>
    <row r="19" spans="1:45" ht="13" customHeight="1" x14ac:dyDescent="0.2">
      <c r="A19" s="488"/>
      <c r="B19" s="10"/>
      <c r="C19" s="506"/>
      <c r="D19" s="510"/>
      <c r="E19" s="513"/>
      <c r="F19" s="516"/>
      <c r="G19" s="519"/>
      <c r="H19" s="493"/>
      <c r="I19" s="496"/>
      <c r="J19" s="500"/>
      <c r="K19" s="493"/>
      <c r="L19" s="496"/>
      <c r="M19" s="500"/>
      <c r="N19" s="496"/>
      <c r="O19" s="500"/>
      <c r="P19" s="496"/>
      <c r="Q19" s="164">
        <v>2</v>
      </c>
      <c r="R19" s="165" t="s">
        <v>355</v>
      </c>
      <c r="S19" s="164">
        <v>2</v>
      </c>
      <c r="T19" s="169" t="s">
        <v>17</v>
      </c>
      <c r="U19" s="176">
        <v>9</v>
      </c>
      <c r="V19" s="169" t="s">
        <v>519</v>
      </c>
      <c r="W19" s="176">
        <v>16</v>
      </c>
      <c r="X19" s="173" t="s">
        <v>526</v>
      </c>
      <c r="Y19" s="493"/>
      <c r="Z19" s="491"/>
      <c r="AA19" s="493"/>
      <c r="AB19" s="16"/>
      <c r="AC19" s="9" t="str">
        <f>IF(OR(AA18="",AA18=0),"",IF(AA18=INT(AA18/10^(INT(LOG10(AA18))-1))*10^INT(LOG10(AA18)-1),"","取扱量（その他）の有効数字が２桁ではありません。"))</f>
        <v/>
      </c>
    </row>
    <row r="20" spans="1:45" ht="13" customHeight="1" x14ac:dyDescent="0.2">
      <c r="A20" s="489"/>
      <c r="B20" s="10"/>
      <c r="C20" s="507"/>
      <c r="D20" s="510"/>
      <c r="E20" s="513"/>
      <c r="F20" s="516"/>
      <c r="G20" s="519"/>
      <c r="H20" s="491"/>
      <c r="I20" s="496"/>
      <c r="J20" s="501"/>
      <c r="K20" s="493"/>
      <c r="L20" s="496"/>
      <c r="M20" s="500"/>
      <c r="N20" s="497"/>
      <c r="O20" s="501"/>
      <c r="P20" s="496"/>
      <c r="Q20" s="164">
        <v>3</v>
      </c>
      <c r="R20" s="165" t="s">
        <v>359</v>
      </c>
      <c r="S20" s="164">
        <v>3</v>
      </c>
      <c r="T20" s="169" t="s">
        <v>18</v>
      </c>
      <c r="U20" s="176">
        <v>10</v>
      </c>
      <c r="V20" s="169" t="s">
        <v>520</v>
      </c>
      <c r="W20" s="176">
        <v>17</v>
      </c>
      <c r="X20" s="173" t="s">
        <v>364</v>
      </c>
      <c r="Y20" s="493"/>
      <c r="Z20" s="491"/>
      <c r="AA20" s="493"/>
      <c r="AB20" s="16"/>
    </row>
    <row r="21" spans="1:45" ht="13" customHeight="1" x14ac:dyDescent="0.2">
      <c r="A21" s="489"/>
      <c r="B21" s="10"/>
      <c r="C21" s="507"/>
      <c r="D21" s="510"/>
      <c r="E21" s="513"/>
      <c r="F21" s="516"/>
      <c r="G21" s="519"/>
      <c r="H21" s="491"/>
      <c r="I21" s="496"/>
      <c r="J21" s="501"/>
      <c r="K21" s="493"/>
      <c r="L21" s="496"/>
      <c r="M21" s="500"/>
      <c r="N21" s="497"/>
      <c r="O21" s="501"/>
      <c r="P21" s="496"/>
      <c r="Q21" s="164">
        <v>4</v>
      </c>
      <c r="R21" s="165" t="s">
        <v>366</v>
      </c>
      <c r="S21" s="164">
        <v>4</v>
      </c>
      <c r="T21" s="169" t="s">
        <v>19</v>
      </c>
      <c r="U21" s="176">
        <v>11</v>
      </c>
      <c r="V21" s="169" t="s">
        <v>521</v>
      </c>
      <c r="W21" s="176">
        <v>18</v>
      </c>
      <c r="X21" s="173" t="s">
        <v>369</v>
      </c>
      <c r="Y21" s="493"/>
      <c r="Z21" s="491"/>
      <c r="AA21" s="493"/>
      <c r="AB21" s="16"/>
    </row>
    <row r="22" spans="1:45" ht="13" customHeight="1" x14ac:dyDescent="0.2">
      <c r="A22" s="489"/>
      <c r="B22" s="10"/>
      <c r="C22" s="507"/>
      <c r="D22" s="510"/>
      <c r="E22" s="513"/>
      <c r="F22" s="516"/>
      <c r="G22" s="519"/>
      <c r="H22" s="491"/>
      <c r="I22" s="496"/>
      <c r="J22" s="501"/>
      <c r="K22" s="493"/>
      <c r="L22" s="496"/>
      <c r="M22" s="500"/>
      <c r="N22" s="497"/>
      <c r="O22" s="501"/>
      <c r="P22" s="496"/>
      <c r="Q22" s="164">
        <v>5</v>
      </c>
      <c r="R22" s="165" t="s">
        <v>371</v>
      </c>
      <c r="S22" s="164">
        <v>5</v>
      </c>
      <c r="T22" s="169" t="s">
        <v>20</v>
      </c>
      <c r="U22" s="176">
        <v>12</v>
      </c>
      <c r="V22" s="169" t="s">
        <v>23</v>
      </c>
      <c r="W22" s="176"/>
      <c r="X22" s="174"/>
      <c r="Y22" s="493"/>
      <c r="Z22" s="491"/>
      <c r="AA22" s="493"/>
      <c r="AB22" s="16"/>
    </row>
    <row r="23" spans="1:45" ht="13" customHeight="1" x14ac:dyDescent="0.2">
      <c r="A23" s="489"/>
      <c r="B23" s="10"/>
      <c r="C23" s="507"/>
      <c r="D23" s="510"/>
      <c r="E23" s="513"/>
      <c r="F23" s="516"/>
      <c r="G23" s="519"/>
      <c r="H23" s="491"/>
      <c r="I23" s="496"/>
      <c r="J23" s="501"/>
      <c r="K23" s="493"/>
      <c r="L23" s="496"/>
      <c r="M23" s="500"/>
      <c r="N23" s="497"/>
      <c r="O23" s="501"/>
      <c r="P23" s="496"/>
      <c r="Q23" s="164">
        <v>6</v>
      </c>
      <c r="R23" s="165" t="s">
        <v>374</v>
      </c>
      <c r="S23" s="164">
        <v>6</v>
      </c>
      <c r="T23" s="169" t="s">
        <v>21</v>
      </c>
      <c r="U23" s="176">
        <v>13</v>
      </c>
      <c r="V23" s="169" t="s">
        <v>523</v>
      </c>
      <c r="W23" s="176"/>
      <c r="X23" s="174"/>
      <c r="Y23" s="493"/>
      <c r="Z23" s="491"/>
      <c r="AA23" s="493"/>
      <c r="AB23" s="16"/>
    </row>
    <row r="24" spans="1:45" ht="13" customHeight="1" x14ac:dyDescent="0.2">
      <c r="A24" s="489"/>
      <c r="B24" s="10"/>
      <c r="C24" s="507"/>
      <c r="D24" s="583"/>
      <c r="E24" s="514"/>
      <c r="F24" s="517"/>
      <c r="G24" s="520"/>
      <c r="H24" s="492"/>
      <c r="I24" s="503"/>
      <c r="J24" s="502"/>
      <c r="K24" s="494"/>
      <c r="L24" s="503"/>
      <c r="M24" s="526"/>
      <c r="N24" s="498"/>
      <c r="O24" s="502"/>
      <c r="P24" s="503"/>
      <c r="Q24" s="166">
        <v>7</v>
      </c>
      <c r="R24" s="167" t="s">
        <v>369</v>
      </c>
      <c r="S24" s="166">
        <v>7</v>
      </c>
      <c r="T24" s="170" t="s">
        <v>22</v>
      </c>
      <c r="U24" s="194">
        <v>14</v>
      </c>
      <c r="V24" s="170" t="s">
        <v>524</v>
      </c>
      <c r="W24" s="194"/>
      <c r="X24" s="175"/>
      <c r="Y24" s="494"/>
      <c r="Z24" s="492"/>
      <c r="AA24" s="494"/>
      <c r="AB24" s="16"/>
    </row>
    <row r="25" spans="1:45" ht="30" customHeight="1" x14ac:dyDescent="0.2">
      <c r="A25" s="489"/>
      <c r="B25" s="10"/>
      <c r="C25" s="508"/>
      <c r="D25" s="521" t="s">
        <v>24</v>
      </c>
      <c r="E25" s="522"/>
      <c r="F25" s="523"/>
      <c r="G25" s="524"/>
      <c r="H25" s="524"/>
      <c r="I25" s="524"/>
      <c r="J25" s="524"/>
      <c r="K25" s="524"/>
      <c r="L25" s="524"/>
      <c r="M25" s="524"/>
      <c r="N25" s="524"/>
      <c r="O25" s="524"/>
      <c r="P25" s="524"/>
      <c r="Q25" s="524"/>
      <c r="R25" s="524"/>
      <c r="S25" s="524"/>
      <c r="T25" s="524"/>
      <c r="U25" s="524"/>
      <c r="V25" s="524"/>
      <c r="W25" s="524"/>
      <c r="X25" s="524"/>
      <c r="Y25" s="524"/>
      <c r="Z25" s="524"/>
      <c r="AA25" s="525"/>
      <c r="AB25" s="16"/>
    </row>
    <row r="26" spans="1:45" ht="13" customHeight="1" x14ac:dyDescent="0.2">
      <c r="A26" s="488" t="str">
        <f>IF(E26="","",INDEX(条例ＶＯＣ,E26,3))</f>
        <v/>
      </c>
      <c r="B26" s="10"/>
      <c r="C26" s="505">
        <v>3</v>
      </c>
      <c r="D26" s="509"/>
      <c r="E26" s="512" t="str">
        <f>IF(D26="","",VLOOKUP(D26,府条例対象物質!$A$3:$B$26,2,FALSE))</f>
        <v/>
      </c>
      <c r="F26" s="515"/>
      <c r="G26" s="518"/>
      <c r="H26" s="490"/>
      <c r="I26" s="495"/>
      <c r="J26" s="499"/>
      <c r="K26" s="490"/>
      <c r="L26" s="495"/>
      <c r="M26" s="499"/>
      <c r="N26" s="495"/>
      <c r="O26" s="499"/>
      <c r="P26" s="495"/>
      <c r="Q26" s="162">
        <v>1</v>
      </c>
      <c r="R26" s="163" t="s">
        <v>351</v>
      </c>
      <c r="S26" s="162">
        <v>1</v>
      </c>
      <c r="T26" s="168" t="s">
        <v>16</v>
      </c>
      <c r="U26" s="193">
        <v>8</v>
      </c>
      <c r="V26" s="168" t="s">
        <v>518</v>
      </c>
      <c r="W26" s="193">
        <v>15</v>
      </c>
      <c r="X26" s="172" t="s">
        <v>525</v>
      </c>
      <c r="Y26" s="490"/>
      <c r="Z26" s="490"/>
      <c r="AA26" s="490"/>
      <c r="AB26" s="16"/>
      <c r="AC26" s="9" t="str">
        <f>IF(E26&lt;&gt;243,CONCATENATE(AD26,AE26,AF26,AG26,AH26,AI26,AJ26,AK26,AL26,AM26,AN26,AO26,AP26,AQ26,AR26,AS26),"")</f>
        <v/>
      </c>
      <c r="AD26" s="9" t="str">
        <f>IF(E26&lt;&gt;"",IF(SUM(Y26:AA26)&lt;1000,"取扱量が空白又は規定値（1000kg)未満です（届出対象であるかを確認してください）。",""),"")</f>
        <v/>
      </c>
      <c r="AE26" s="9" t="str">
        <f>IF(E26&lt;&gt;"",IF(AND(F26="",G26=""),"主な用途を入力してください。",""),"")</f>
        <v/>
      </c>
      <c r="AF26" s="9" t="str">
        <f>IF(OR(H26="",H26=0),"",IF(H26=INT(H26/10^(INT(LOG10(H26))-1))*10^INT(LOG10(H26)-1),"","排出量(大気)の有効数字が２桁ではありません。"))</f>
        <v/>
      </c>
      <c r="AG26" s="9" t="str">
        <f>IF(OR(I26="",I26=0),"",IF(I26=INT(I26/10^(INT(LOG10(I26))-1))*10^INT(LOG10(I26)-1),"","排出量（公共用水域）の有効数字が２桁ではありません。"))</f>
        <v/>
      </c>
      <c r="AH26" s="9" t="str">
        <f>IF(I26&gt;0,IF(J26="","公共用水域への排出先を入力してください。",""),"")</f>
        <v/>
      </c>
      <c r="AI26" s="9" t="str">
        <f>IF(OR(K26="",K26=0),"",IF(K26=INT(K26/10^(INT(LOG10(K26))-1))*10^INT(LOG10(K26)-1),"","排出量（土壌）の有効数字が２桁ではありません。"))</f>
        <v/>
      </c>
      <c r="AJ26" s="9" t="str">
        <f>IF(OR(L26="",L26=0),"",IF(L26=INT(L26/10^(INT(LOG10(L26))-1))*10^INT(LOG10(L26)-1),"","排出量（埋立処分）の有効数字が２桁ではありません。"))</f>
        <v/>
      </c>
      <c r="AK26" s="9" t="str">
        <f>IF(L26&gt;0,IF(M26="","埋立処分場所を入力してください。",""),"")</f>
        <v/>
      </c>
      <c r="AL26" s="9" t="str">
        <f>IF(OR(N26="",N26=0),"",IF(N26=INT(N26/10^(INT(LOG10(N26))-1))*10^INT(LOG10(N26)-1),"","移動量（下水道）の有効数字が２桁ではありません。"))</f>
        <v/>
      </c>
      <c r="AM26" s="9" t="str">
        <f>IF(N26&gt;0,IF(O26="","下水道終末施設名を入力してください。",""),"")</f>
        <v/>
      </c>
      <c r="AN26" s="9" t="str">
        <f>IF(OR(P26="",P26=0),"",IF(P26=INT(P26/10^(INT(LOG10(P26))-1))*10^INT(LOG10(P26)-1),"","移動量（廃棄物）の有効数字が２桁ではありません。"))</f>
        <v/>
      </c>
      <c r="AO26" s="17" t="str">
        <f>IF(P26&gt;0,IF(SUM(別紙１入力!S7:Y7)=0,"廃棄物の処理方法を入力してください。",""),"")</f>
        <v/>
      </c>
      <c r="AP26" s="17" t="str">
        <f>IF(P26&gt;0,IF(SUM(別紙１入力!Z7:AQ7)=0,"廃棄物の種類を入力してください。",""),"")</f>
        <v/>
      </c>
      <c r="AQ26" s="9" t="str">
        <f>IF(OR(Y26="",Y26=0),"",IF(Y26=INT(Y26/10^(INT(LOG10(Y26))-1))*10^INT(LOG10(Y26)-1),"","取扱量（製造）の有効数字が２桁ではありません。"))</f>
        <v/>
      </c>
      <c r="AR26" s="9" t="str">
        <f>IF(OR(Z26="",Z26=0),"",IF(Z26=INT(Z26/10^(INT(LOG10(Z26))-1))*10^INT(LOG10(Z26)-1),"","取扱量（使用）の有効数字が２桁ではありません。"))</f>
        <v/>
      </c>
      <c r="AS26" s="9" t="str">
        <f>IF(OR(AA26="",AA26=0),"",IF(AA26=INT(AA26/10^(INT(LOG10(AA26))-1))*10^INT(LOG10(AA26)-1),"","取扱量（その他）の有効数字が２桁ではありません。"))</f>
        <v/>
      </c>
    </row>
    <row r="27" spans="1:45" ht="13" customHeight="1" x14ac:dyDescent="0.2">
      <c r="A27" s="488"/>
      <c r="B27" s="10"/>
      <c r="C27" s="506"/>
      <c r="D27" s="510"/>
      <c r="E27" s="513"/>
      <c r="F27" s="516"/>
      <c r="G27" s="519"/>
      <c r="H27" s="493"/>
      <c r="I27" s="496"/>
      <c r="J27" s="500"/>
      <c r="K27" s="493"/>
      <c r="L27" s="496"/>
      <c r="M27" s="500"/>
      <c r="N27" s="496"/>
      <c r="O27" s="500"/>
      <c r="P27" s="496"/>
      <c r="Q27" s="164">
        <v>2</v>
      </c>
      <c r="R27" s="165" t="s">
        <v>355</v>
      </c>
      <c r="S27" s="164">
        <v>2</v>
      </c>
      <c r="T27" s="169" t="s">
        <v>17</v>
      </c>
      <c r="U27" s="176">
        <v>9</v>
      </c>
      <c r="V27" s="169" t="s">
        <v>519</v>
      </c>
      <c r="W27" s="176">
        <v>16</v>
      </c>
      <c r="X27" s="173" t="s">
        <v>526</v>
      </c>
      <c r="Y27" s="493"/>
      <c r="Z27" s="491"/>
      <c r="AA27" s="493"/>
      <c r="AB27" s="16"/>
      <c r="AC27" s="9" t="str">
        <f>IF(OR(AA26="",AA26=0),"",IF(AA26=INT(AA26/10^(INT(LOG10(AA26))-1))*10^INT(LOG10(AA26)-1),"","取扱量（その他）の有効数字が２桁ではありません。"))</f>
        <v/>
      </c>
    </row>
    <row r="28" spans="1:45" ht="13" customHeight="1" x14ac:dyDescent="0.2">
      <c r="A28" s="489"/>
      <c r="B28" s="10"/>
      <c r="C28" s="507"/>
      <c r="D28" s="510"/>
      <c r="E28" s="513"/>
      <c r="F28" s="516"/>
      <c r="G28" s="519"/>
      <c r="H28" s="491"/>
      <c r="I28" s="496"/>
      <c r="J28" s="501"/>
      <c r="K28" s="493"/>
      <c r="L28" s="496"/>
      <c r="M28" s="500"/>
      <c r="N28" s="497"/>
      <c r="O28" s="501"/>
      <c r="P28" s="496"/>
      <c r="Q28" s="164">
        <v>3</v>
      </c>
      <c r="R28" s="165" t="s">
        <v>359</v>
      </c>
      <c r="S28" s="164">
        <v>3</v>
      </c>
      <c r="T28" s="169" t="s">
        <v>18</v>
      </c>
      <c r="U28" s="176">
        <v>10</v>
      </c>
      <c r="V28" s="169" t="s">
        <v>520</v>
      </c>
      <c r="W28" s="176">
        <v>17</v>
      </c>
      <c r="X28" s="173" t="s">
        <v>364</v>
      </c>
      <c r="Y28" s="493"/>
      <c r="Z28" s="491"/>
      <c r="AA28" s="493"/>
      <c r="AB28" s="16"/>
    </row>
    <row r="29" spans="1:45" ht="13" customHeight="1" x14ac:dyDescent="0.2">
      <c r="A29" s="489"/>
      <c r="B29" s="10"/>
      <c r="C29" s="507"/>
      <c r="D29" s="510"/>
      <c r="E29" s="513"/>
      <c r="F29" s="516"/>
      <c r="G29" s="519"/>
      <c r="H29" s="491"/>
      <c r="I29" s="496"/>
      <c r="J29" s="501"/>
      <c r="K29" s="493"/>
      <c r="L29" s="496"/>
      <c r="M29" s="500"/>
      <c r="N29" s="497"/>
      <c r="O29" s="501"/>
      <c r="P29" s="496"/>
      <c r="Q29" s="164">
        <v>4</v>
      </c>
      <c r="R29" s="165" t="s">
        <v>366</v>
      </c>
      <c r="S29" s="164">
        <v>4</v>
      </c>
      <c r="T29" s="169" t="s">
        <v>19</v>
      </c>
      <c r="U29" s="176">
        <v>11</v>
      </c>
      <c r="V29" s="169" t="s">
        <v>521</v>
      </c>
      <c r="W29" s="176">
        <v>18</v>
      </c>
      <c r="X29" s="173" t="s">
        <v>369</v>
      </c>
      <c r="Y29" s="493"/>
      <c r="Z29" s="491"/>
      <c r="AA29" s="493"/>
      <c r="AB29" s="16"/>
    </row>
    <row r="30" spans="1:45" ht="13" customHeight="1" x14ac:dyDescent="0.2">
      <c r="A30" s="489"/>
      <c r="B30" s="10"/>
      <c r="C30" s="507"/>
      <c r="D30" s="510"/>
      <c r="E30" s="513"/>
      <c r="F30" s="516"/>
      <c r="G30" s="519"/>
      <c r="H30" s="491"/>
      <c r="I30" s="496"/>
      <c r="J30" s="501"/>
      <c r="K30" s="493"/>
      <c r="L30" s="496"/>
      <c r="M30" s="500"/>
      <c r="N30" s="497"/>
      <c r="O30" s="501"/>
      <c r="P30" s="496"/>
      <c r="Q30" s="164">
        <v>5</v>
      </c>
      <c r="R30" s="165" t="s">
        <v>371</v>
      </c>
      <c r="S30" s="164">
        <v>5</v>
      </c>
      <c r="T30" s="169" t="s">
        <v>20</v>
      </c>
      <c r="U30" s="176">
        <v>12</v>
      </c>
      <c r="V30" s="169" t="s">
        <v>23</v>
      </c>
      <c r="W30" s="176"/>
      <c r="X30" s="174"/>
      <c r="Y30" s="493"/>
      <c r="Z30" s="491"/>
      <c r="AA30" s="493"/>
      <c r="AB30" s="16"/>
    </row>
    <row r="31" spans="1:45" ht="13" customHeight="1" x14ac:dyDescent="0.2">
      <c r="A31" s="489"/>
      <c r="B31" s="10"/>
      <c r="C31" s="507"/>
      <c r="D31" s="510"/>
      <c r="E31" s="513"/>
      <c r="F31" s="516"/>
      <c r="G31" s="519"/>
      <c r="H31" s="491"/>
      <c r="I31" s="496"/>
      <c r="J31" s="501"/>
      <c r="K31" s="493"/>
      <c r="L31" s="496"/>
      <c r="M31" s="500"/>
      <c r="N31" s="497"/>
      <c r="O31" s="501"/>
      <c r="P31" s="496"/>
      <c r="Q31" s="164">
        <v>6</v>
      </c>
      <c r="R31" s="165" t="s">
        <v>374</v>
      </c>
      <c r="S31" s="164">
        <v>6</v>
      </c>
      <c r="T31" s="169" t="s">
        <v>21</v>
      </c>
      <c r="U31" s="176">
        <v>13</v>
      </c>
      <c r="V31" s="169" t="s">
        <v>523</v>
      </c>
      <c r="W31" s="176"/>
      <c r="X31" s="174"/>
      <c r="Y31" s="493"/>
      <c r="Z31" s="491"/>
      <c r="AA31" s="493"/>
      <c r="AB31" s="16"/>
    </row>
    <row r="32" spans="1:45" ht="13" customHeight="1" x14ac:dyDescent="0.2">
      <c r="A32" s="489"/>
      <c r="B32" s="10"/>
      <c r="C32" s="507"/>
      <c r="D32" s="583"/>
      <c r="E32" s="514"/>
      <c r="F32" s="517"/>
      <c r="G32" s="520"/>
      <c r="H32" s="492"/>
      <c r="I32" s="503"/>
      <c r="J32" s="502"/>
      <c r="K32" s="494"/>
      <c r="L32" s="503"/>
      <c r="M32" s="526"/>
      <c r="N32" s="498"/>
      <c r="O32" s="502"/>
      <c r="P32" s="503"/>
      <c r="Q32" s="166">
        <v>7</v>
      </c>
      <c r="R32" s="167" t="s">
        <v>369</v>
      </c>
      <c r="S32" s="166">
        <v>7</v>
      </c>
      <c r="T32" s="170" t="s">
        <v>22</v>
      </c>
      <c r="U32" s="194">
        <v>14</v>
      </c>
      <c r="V32" s="170" t="s">
        <v>524</v>
      </c>
      <c r="W32" s="194"/>
      <c r="X32" s="175"/>
      <c r="Y32" s="494"/>
      <c r="Z32" s="492"/>
      <c r="AA32" s="494"/>
      <c r="AB32" s="16"/>
    </row>
    <row r="33" spans="1:45" ht="30" customHeight="1" x14ac:dyDescent="0.2">
      <c r="A33" s="489"/>
      <c r="B33" s="10"/>
      <c r="C33" s="508"/>
      <c r="D33" s="521" t="s">
        <v>24</v>
      </c>
      <c r="E33" s="522"/>
      <c r="F33" s="523"/>
      <c r="G33" s="524"/>
      <c r="H33" s="524"/>
      <c r="I33" s="524"/>
      <c r="J33" s="524"/>
      <c r="K33" s="524"/>
      <c r="L33" s="524"/>
      <c r="M33" s="524"/>
      <c r="N33" s="524"/>
      <c r="O33" s="524"/>
      <c r="P33" s="524"/>
      <c r="Q33" s="524"/>
      <c r="R33" s="524"/>
      <c r="S33" s="524"/>
      <c r="T33" s="524"/>
      <c r="U33" s="524"/>
      <c r="V33" s="524"/>
      <c r="W33" s="524"/>
      <c r="X33" s="524"/>
      <c r="Y33" s="524"/>
      <c r="Z33" s="524"/>
      <c r="AA33" s="525"/>
      <c r="AB33" s="16"/>
    </row>
    <row r="34" spans="1:45" ht="13" customHeight="1" x14ac:dyDescent="0.2">
      <c r="A34" s="488" t="str">
        <f>IF(E34="","",INDEX(条例ＶＯＣ,E34,3))</f>
        <v/>
      </c>
      <c r="B34" s="10"/>
      <c r="C34" s="505">
        <v>4</v>
      </c>
      <c r="D34" s="509"/>
      <c r="E34" s="512" t="str">
        <f>IF(D34="","",VLOOKUP(D34,府条例対象物質!$A$3:$B$26,2,FALSE))</f>
        <v/>
      </c>
      <c r="F34" s="515"/>
      <c r="G34" s="518"/>
      <c r="H34" s="490"/>
      <c r="I34" s="495"/>
      <c r="J34" s="499"/>
      <c r="K34" s="490"/>
      <c r="L34" s="495"/>
      <c r="M34" s="499"/>
      <c r="N34" s="495"/>
      <c r="O34" s="499"/>
      <c r="P34" s="495"/>
      <c r="Q34" s="162">
        <v>1</v>
      </c>
      <c r="R34" s="163" t="s">
        <v>351</v>
      </c>
      <c r="S34" s="162">
        <v>1</v>
      </c>
      <c r="T34" s="168" t="s">
        <v>16</v>
      </c>
      <c r="U34" s="193">
        <v>8</v>
      </c>
      <c r="V34" s="168" t="s">
        <v>518</v>
      </c>
      <c r="W34" s="193">
        <v>15</v>
      </c>
      <c r="X34" s="172" t="s">
        <v>525</v>
      </c>
      <c r="Y34" s="490"/>
      <c r="Z34" s="490"/>
      <c r="AA34" s="490"/>
      <c r="AB34" s="16"/>
      <c r="AC34" s="9" t="str">
        <f>IF(E34&lt;&gt;243,CONCATENATE(AD34,AE34,AF34,AG34,AH34,AI34,AJ34,AK34,AL34,AM34,AN34,AO34,AP34,AQ34,AR34,AS34),"")</f>
        <v/>
      </c>
      <c r="AD34" s="9" t="str">
        <f>IF(E34&lt;&gt;"",IF(SUM(Y34:AA34)&lt;1000,"取扱量が空白又は規定値（1000kg)未満です（届出対象であるかを確認してください）。",""),"")</f>
        <v/>
      </c>
      <c r="AE34" s="9" t="str">
        <f>IF(E34&lt;&gt;"",IF(AND(F34="",G34=""),"主な用途を入力してください。",""),"")</f>
        <v/>
      </c>
      <c r="AF34" s="9" t="str">
        <f>IF(OR(H34="",H34=0),"",IF(H34=INT(H34/10^(INT(LOG10(H34))-1))*10^INT(LOG10(H34)-1),"","排出量(大気)の有効数字が２桁ではありません。"))</f>
        <v/>
      </c>
      <c r="AG34" s="9" t="str">
        <f>IF(OR(I34="",I34=0),"",IF(I34=INT(I34/10^(INT(LOG10(I34))-1))*10^INT(LOG10(I34)-1),"","排出量（公共用水域）の有効数字が２桁ではありません。"))</f>
        <v/>
      </c>
      <c r="AH34" s="9" t="str">
        <f>IF(I34&gt;0,IF(J34="","公共用水域への排出先を入力してください。",""),"")</f>
        <v/>
      </c>
      <c r="AI34" s="9" t="str">
        <f>IF(OR(K34="",K34=0),"",IF(K34=INT(K34/10^(INT(LOG10(K34))-1))*10^INT(LOG10(K34)-1),"","排出量（土壌）の有効数字が２桁ではありません。"))</f>
        <v/>
      </c>
      <c r="AJ34" s="9" t="str">
        <f>IF(OR(L34="",L34=0),"",IF(L34=INT(L34/10^(INT(LOG10(L34))-1))*10^INT(LOG10(L34)-1),"","排出量（埋立処分）の有効数字が２桁ではありません。"))</f>
        <v/>
      </c>
      <c r="AK34" s="9" t="str">
        <f>IF(L34&gt;0,IF(M34="","埋立処分場所を入力してください。",""),"")</f>
        <v/>
      </c>
      <c r="AL34" s="9" t="str">
        <f>IF(OR(N34="",N34=0),"",IF(N34=INT(N34/10^(INT(LOG10(N34))-1))*10^INT(LOG10(N34)-1),"","移動量（下水道）の有効数字が２桁ではありません。"))</f>
        <v/>
      </c>
      <c r="AM34" s="9" t="str">
        <f>IF(N34&gt;0,IF(O34="","下水道終末施設名を入力してください。",""),"")</f>
        <v/>
      </c>
      <c r="AN34" s="9" t="str">
        <f>IF(OR(P34="",P34=0),"",IF(P34=INT(P34/10^(INT(LOG10(P34))-1))*10^INT(LOG10(P34)-1),"","移動量（廃棄物）の有効数字が２桁ではありません。"))</f>
        <v/>
      </c>
      <c r="AO34" s="17" t="str">
        <f>IF(P34&gt;0,IF(SUM(別紙１入力!S8:Y8)=0,"廃棄物の処理方法を入力してください。",""),"")</f>
        <v/>
      </c>
      <c r="AP34" s="17" t="str">
        <f>IF(P34&gt;0,IF(SUM(別紙１入力!Z8:AQ8)=0,"廃棄物の種類を入力してください。",""),"")</f>
        <v/>
      </c>
      <c r="AQ34" s="9" t="str">
        <f>IF(OR(Y34="",Y34=0),"",IF(Y34=INT(Y34/10^(INT(LOG10(Y34))-1))*10^INT(LOG10(Y34)-1),"","取扱量（製造）の有効数字が２桁ではありません。"))</f>
        <v/>
      </c>
      <c r="AR34" s="9" t="str">
        <f>IF(OR(Z34="",Z34=0),"",IF(Z34=INT(Z34/10^(INT(LOG10(Z34))-1))*10^INT(LOG10(Z34)-1),"","取扱量（使用）の有効数字が２桁ではありません。"))</f>
        <v/>
      </c>
      <c r="AS34" s="9" t="str">
        <f>IF(OR(AA34="",AA34=0),"",IF(AA34=INT(AA34/10^(INT(LOG10(AA34))-1))*10^INT(LOG10(AA34)-1),"","取扱量（その他）の有効数字が２桁ではありません。"))</f>
        <v/>
      </c>
    </row>
    <row r="35" spans="1:45" ht="13" customHeight="1" x14ac:dyDescent="0.2">
      <c r="A35" s="488"/>
      <c r="B35" s="10"/>
      <c r="C35" s="506"/>
      <c r="D35" s="510"/>
      <c r="E35" s="513"/>
      <c r="F35" s="516"/>
      <c r="G35" s="519"/>
      <c r="H35" s="493"/>
      <c r="I35" s="496"/>
      <c r="J35" s="500"/>
      <c r="K35" s="493"/>
      <c r="L35" s="496"/>
      <c r="M35" s="500"/>
      <c r="N35" s="496"/>
      <c r="O35" s="500"/>
      <c r="P35" s="496"/>
      <c r="Q35" s="164">
        <v>2</v>
      </c>
      <c r="R35" s="165" t="s">
        <v>355</v>
      </c>
      <c r="S35" s="164">
        <v>2</v>
      </c>
      <c r="T35" s="169" t="s">
        <v>17</v>
      </c>
      <c r="U35" s="176">
        <v>9</v>
      </c>
      <c r="V35" s="169" t="s">
        <v>519</v>
      </c>
      <c r="W35" s="176">
        <v>16</v>
      </c>
      <c r="X35" s="173" t="s">
        <v>526</v>
      </c>
      <c r="Y35" s="493"/>
      <c r="Z35" s="491"/>
      <c r="AA35" s="493"/>
      <c r="AB35" s="16"/>
      <c r="AC35" s="9" t="str">
        <f>IF(OR(AA34="",AA34=0),"",IF(AA34=INT(AA34/10^(INT(LOG10(AA34))-1))*10^INT(LOG10(AA34)-1),"","取扱量（その他）の有効数字が２桁ではありません。"))</f>
        <v/>
      </c>
    </row>
    <row r="36" spans="1:45" ht="13" customHeight="1" x14ac:dyDescent="0.2">
      <c r="A36" s="489"/>
      <c r="B36" s="10"/>
      <c r="C36" s="507"/>
      <c r="D36" s="510"/>
      <c r="E36" s="513"/>
      <c r="F36" s="516"/>
      <c r="G36" s="519"/>
      <c r="H36" s="491"/>
      <c r="I36" s="496"/>
      <c r="J36" s="501"/>
      <c r="K36" s="493"/>
      <c r="L36" s="496"/>
      <c r="M36" s="500"/>
      <c r="N36" s="497"/>
      <c r="O36" s="501"/>
      <c r="P36" s="496"/>
      <c r="Q36" s="164">
        <v>3</v>
      </c>
      <c r="R36" s="165" t="s">
        <v>359</v>
      </c>
      <c r="S36" s="164">
        <v>3</v>
      </c>
      <c r="T36" s="169" t="s">
        <v>18</v>
      </c>
      <c r="U36" s="176">
        <v>10</v>
      </c>
      <c r="V36" s="169" t="s">
        <v>520</v>
      </c>
      <c r="W36" s="176">
        <v>17</v>
      </c>
      <c r="X36" s="173" t="s">
        <v>364</v>
      </c>
      <c r="Y36" s="493"/>
      <c r="Z36" s="491"/>
      <c r="AA36" s="493"/>
      <c r="AB36" s="16"/>
    </row>
    <row r="37" spans="1:45" ht="13" customHeight="1" x14ac:dyDescent="0.2">
      <c r="A37" s="489"/>
      <c r="B37" s="10"/>
      <c r="C37" s="507"/>
      <c r="D37" s="510"/>
      <c r="E37" s="513"/>
      <c r="F37" s="516"/>
      <c r="G37" s="519"/>
      <c r="H37" s="491"/>
      <c r="I37" s="496"/>
      <c r="J37" s="501"/>
      <c r="K37" s="493"/>
      <c r="L37" s="496"/>
      <c r="M37" s="500"/>
      <c r="N37" s="497"/>
      <c r="O37" s="501"/>
      <c r="P37" s="496"/>
      <c r="Q37" s="164">
        <v>4</v>
      </c>
      <c r="R37" s="165" t="s">
        <v>366</v>
      </c>
      <c r="S37" s="164">
        <v>4</v>
      </c>
      <c r="T37" s="169" t="s">
        <v>19</v>
      </c>
      <c r="U37" s="176">
        <v>11</v>
      </c>
      <c r="V37" s="169" t="s">
        <v>521</v>
      </c>
      <c r="W37" s="176">
        <v>18</v>
      </c>
      <c r="X37" s="173" t="s">
        <v>369</v>
      </c>
      <c r="Y37" s="493"/>
      <c r="Z37" s="491"/>
      <c r="AA37" s="493"/>
      <c r="AB37" s="16"/>
    </row>
    <row r="38" spans="1:45" ht="13" customHeight="1" x14ac:dyDescent="0.2">
      <c r="A38" s="489"/>
      <c r="B38" s="10"/>
      <c r="C38" s="507"/>
      <c r="D38" s="510"/>
      <c r="E38" s="513"/>
      <c r="F38" s="516"/>
      <c r="G38" s="519"/>
      <c r="H38" s="491"/>
      <c r="I38" s="496"/>
      <c r="J38" s="501"/>
      <c r="K38" s="493"/>
      <c r="L38" s="496"/>
      <c r="M38" s="500"/>
      <c r="N38" s="497"/>
      <c r="O38" s="501"/>
      <c r="P38" s="496"/>
      <c r="Q38" s="164">
        <v>5</v>
      </c>
      <c r="R38" s="165" t="s">
        <v>371</v>
      </c>
      <c r="S38" s="164">
        <v>5</v>
      </c>
      <c r="T38" s="169" t="s">
        <v>20</v>
      </c>
      <c r="U38" s="176">
        <v>12</v>
      </c>
      <c r="V38" s="169" t="s">
        <v>23</v>
      </c>
      <c r="W38" s="176"/>
      <c r="X38" s="174"/>
      <c r="Y38" s="493"/>
      <c r="Z38" s="491"/>
      <c r="AA38" s="493"/>
      <c r="AB38" s="16"/>
    </row>
    <row r="39" spans="1:45" ht="13" customHeight="1" x14ac:dyDescent="0.2">
      <c r="A39" s="489"/>
      <c r="B39" s="10"/>
      <c r="C39" s="507"/>
      <c r="D39" s="510"/>
      <c r="E39" s="513"/>
      <c r="F39" s="516"/>
      <c r="G39" s="519"/>
      <c r="H39" s="491"/>
      <c r="I39" s="496"/>
      <c r="J39" s="501"/>
      <c r="K39" s="493"/>
      <c r="L39" s="496"/>
      <c r="M39" s="500"/>
      <c r="N39" s="497"/>
      <c r="O39" s="501"/>
      <c r="P39" s="496"/>
      <c r="Q39" s="164">
        <v>6</v>
      </c>
      <c r="R39" s="165" t="s">
        <v>374</v>
      </c>
      <c r="S39" s="164">
        <v>6</v>
      </c>
      <c r="T39" s="169" t="s">
        <v>21</v>
      </c>
      <c r="U39" s="176">
        <v>13</v>
      </c>
      <c r="V39" s="169" t="s">
        <v>523</v>
      </c>
      <c r="W39" s="176"/>
      <c r="X39" s="174"/>
      <c r="Y39" s="493"/>
      <c r="Z39" s="491"/>
      <c r="AA39" s="493"/>
      <c r="AB39" s="16"/>
    </row>
    <row r="40" spans="1:45" ht="13" customHeight="1" x14ac:dyDescent="0.2">
      <c r="A40" s="489"/>
      <c r="B40" s="10"/>
      <c r="C40" s="507"/>
      <c r="D40" s="583"/>
      <c r="E40" s="514"/>
      <c r="F40" s="517"/>
      <c r="G40" s="520"/>
      <c r="H40" s="492"/>
      <c r="I40" s="503"/>
      <c r="J40" s="502"/>
      <c r="K40" s="494"/>
      <c r="L40" s="503"/>
      <c r="M40" s="526"/>
      <c r="N40" s="498"/>
      <c r="O40" s="502"/>
      <c r="P40" s="503"/>
      <c r="Q40" s="166">
        <v>7</v>
      </c>
      <c r="R40" s="167" t="s">
        <v>369</v>
      </c>
      <c r="S40" s="166">
        <v>7</v>
      </c>
      <c r="T40" s="170" t="s">
        <v>22</v>
      </c>
      <c r="U40" s="194">
        <v>14</v>
      </c>
      <c r="V40" s="170" t="s">
        <v>524</v>
      </c>
      <c r="W40" s="194"/>
      <c r="X40" s="175"/>
      <c r="Y40" s="494"/>
      <c r="Z40" s="492"/>
      <c r="AA40" s="494"/>
      <c r="AB40" s="16"/>
    </row>
    <row r="41" spans="1:45" ht="30" customHeight="1" x14ac:dyDescent="0.2">
      <c r="A41" s="489"/>
      <c r="B41" s="10"/>
      <c r="C41" s="508"/>
      <c r="D41" s="521" t="s">
        <v>24</v>
      </c>
      <c r="E41" s="522"/>
      <c r="F41" s="523"/>
      <c r="G41" s="524"/>
      <c r="H41" s="524"/>
      <c r="I41" s="524"/>
      <c r="J41" s="524"/>
      <c r="K41" s="524"/>
      <c r="L41" s="524"/>
      <c r="M41" s="524"/>
      <c r="N41" s="524"/>
      <c r="O41" s="524"/>
      <c r="P41" s="524"/>
      <c r="Q41" s="524"/>
      <c r="R41" s="524"/>
      <c r="S41" s="524"/>
      <c r="T41" s="524"/>
      <c r="U41" s="524"/>
      <c r="V41" s="524"/>
      <c r="W41" s="524"/>
      <c r="X41" s="524"/>
      <c r="Y41" s="524"/>
      <c r="Z41" s="524"/>
      <c r="AA41" s="525"/>
      <c r="AB41" s="16"/>
    </row>
    <row r="42" spans="1:45" ht="13" customHeight="1" x14ac:dyDescent="0.2">
      <c r="A42" s="488" t="str">
        <f>IF(E42="","",INDEX(条例ＶＯＣ,E42,3))</f>
        <v/>
      </c>
      <c r="B42" s="10"/>
      <c r="C42" s="505">
        <v>5</v>
      </c>
      <c r="D42" s="509"/>
      <c r="E42" s="512" t="str">
        <f>IF(D42="","",VLOOKUP(D42,府条例対象物質!$A$3:$B$26,2,FALSE))</f>
        <v/>
      </c>
      <c r="F42" s="515"/>
      <c r="G42" s="518"/>
      <c r="H42" s="490"/>
      <c r="I42" s="495"/>
      <c r="J42" s="499"/>
      <c r="K42" s="490"/>
      <c r="L42" s="495"/>
      <c r="M42" s="499"/>
      <c r="N42" s="495"/>
      <c r="O42" s="499"/>
      <c r="P42" s="495"/>
      <c r="Q42" s="162">
        <v>1</v>
      </c>
      <c r="R42" s="163" t="s">
        <v>351</v>
      </c>
      <c r="S42" s="162">
        <v>1</v>
      </c>
      <c r="T42" s="168" t="s">
        <v>16</v>
      </c>
      <c r="U42" s="193">
        <v>8</v>
      </c>
      <c r="V42" s="168" t="s">
        <v>518</v>
      </c>
      <c r="W42" s="193">
        <v>15</v>
      </c>
      <c r="X42" s="172" t="s">
        <v>525</v>
      </c>
      <c r="Y42" s="490"/>
      <c r="Z42" s="490"/>
      <c r="AA42" s="490"/>
      <c r="AB42" s="16"/>
      <c r="AC42" s="9" t="str">
        <f>IF(E42&lt;&gt;243,CONCATENATE(AD42,AE42,AF42,AG42,AH42,AI42,AJ42,AK42,AL42,AM42,AN42,AO42,AP42,AQ42,AR42,AS42),"")</f>
        <v/>
      </c>
      <c r="AD42" s="9" t="str">
        <f>IF(E42&lt;&gt;"",IF(SUM(Y42:AA42)&lt;1000,"取扱量が空白又は規定値（1000kg)未満です（届出対象であるかを確認してください）。",""),"")</f>
        <v/>
      </c>
      <c r="AE42" s="9" t="str">
        <f>IF(E42&lt;&gt;"",IF(AND(F42="",G42=""),"主な用途を入力してください。",""),"")</f>
        <v/>
      </c>
      <c r="AF42" s="9" t="str">
        <f>IF(OR(H42="",H42=0),"",IF(H42=INT(H42/10^(INT(LOG10(H42))-1))*10^INT(LOG10(H42)-1),"","排出量(大気)の有効数字が２桁ではありません。"))</f>
        <v/>
      </c>
      <c r="AG42" s="9" t="str">
        <f>IF(OR(I42="",I42=0),"",IF(I42=INT(I42/10^(INT(LOG10(I42))-1))*10^INT(LOG10(I42)-1),"","排出量（公共用水域）の有効数字が２桁ではありません。"))</f>
        <v/>
      </c>
      <c r="AH42" s="9" t="str">
        <f>IF(I42&gt;0,IF(J42="","公共用水域への排出先を入力してください。",""),"")</f>
        <v/>
      </c>
      <c r="AI42" s="9" t="str">
        <f>IF(OR(K42="",K42=0),"",IF(K42=INT(K42/10^(INT(LOG10(K42))-1))*10^INT(LOG10(K42)-1),"","排出量（土壌）の有効数字が２桁ではありません。"))</f>
        <v/>
      </c>
      <c r="AJ42" s="9" t="str">
        <f>IF(OR(L42="",L42=0),"",IF(L42=INT(L42/10^(INT(LOG10(L42))-1))*10^INT(LOG10(L42)-1),"","排出量（埋立処分）の有効数字が２桁ではありません。"))</f>
        <v/>
      </c>
      <c r="AK42" s="9" t="str">
        <f>IF(L42&gt;0,IF(M42="","埋立処分場所を入力してください。",""),"")</f>
        <v/>
      </c>
      <c r="AL42" s="9" t="str">
        <f>IF(OR(N42="",N42=0),"",IF(N42=INT(N42/10^(INT(LOG10(N42))-1))*10^INT(LOG10(N42)-1),"","移動量（下水道）の有効数字が２桁ではありません。"))</f>
        <v/>
      </c>
      <c r="AM42" s="9" t="str">
        <f>IF(N42&gt;0,IF(O42="","下水道終末施設名を入力してください。",""),"")</f>
        <v/>
      </c>
      <c r="AN42" s="9" t="str">
        <f>IF(OR(P42="",P42=0),"",IF(P42=INT(P42/10^(INT(LOG10(P42))-1))*10^INT(LOG10(P42)-1),"","移動量（廃棄物）の有効数字が２桁ではありません。"))</f>
        <v/>
      </c>
      <c r="AO42" s="17" t="str">
        <f>IF(P42&gt;0,IF(SUM(別紙１入力!S9:Y9)=0,"廃棄物の処理方法を入力してください。",""),"")</f>
        <v/>
      </c>
      <c r="AP42" s="17" t="str">
        <f>IF(P42&gt;0,IF(SUM(別紙１入力!Z9:AQ9)=0,"廃棄物の種類を入力してください。",""),"")</f>
        <v/>
      </c>
      <c r="AQ42" s="9" t="str">
        <f>IF(OR(Y42="",Y42=0),"",IF(Y42=INT(Y42/10^(INT(LOG10(Y42))-1))*10^INT(LOG10(Y42)-1),"","取扱量（製造）の有効数字が２桁ではありません。"))</f>
        <v/>
      </c>
      <c r="AR42" s="9" t="str">
        <f>IF(OR(Z42="",Z42=0),"",IF(Z42=INT(Z42/10^(INT(LOG10(Z42))-1))*10^INT(LOG10(Z42)-1),"","取扱量（使用）の有効数字が２桁ではありません。"))</f>
        <v/>
      </c>
      <c r="AS42" s="9" t="str">
        <f>IF(OR(AA42="",AA42=0),"",IF(AA42=INT(AA42/10^(INT(LOG10(AA42))-1))*10^INT(LOG10(AA42)-1),"","取扱量（その他）の有効数字が２桁ではありません。"))</f>
        <v/>
      </c>
    </row>
    <row r="43" spans="1:45" ht="13" customHeight="1" x14ac:dyDescent="0.2">
      <c r="A43" s="488"/>
      <c r="B43" s="10"/>
      <c r="C43" s="506"/>
      <c r="D43" s="510"/>
      <c r="E43" s="513"/>
      <c r="F43" s="516"/>
      <c r="G43" s="519"/>
      <c r="H43" s="493"/>
      <c r="I43" s="496"/>
      <c r="J43" s="500"/>
      <c r="K43" s="493"/>
      <c r="L43" s="496"/>
      <c r="M43" s="500"/>
      <c r="N43" s="496"/>
      <c r="O43" s="500"/>
      <c r="P43" s="496"/>
      <c r="Q43" s="164">
        <v>2</v>
      </c>
      <c r="R43" s="165" t="s">
        <v>355</v>
      </c>
      <c r="S43" s="164">
        <v>2</v>
      </c>
      <c r="T43" s="169" t="s">
        <v>17</v>
      </c>
      <c r="U43" s="176">
        <v>9</v>
      </c>
      <c r="V43" s="169" t="s">
        <v>519</v>
      </c>
      <c r="W43" s="176">
        <v>16</v>
      </c>
      <c r="X43" s="173" t="s">
        <v>526</v>
      </c>
      <c r="Y43" s="493"/>
      <c r="Z43" s="491"/>
      <c r="AA43" s="493"/>
      <c r="AB43" s="16"/>
      <c r="AC43" s="9" t="str">
        <f>IF(OR(AA42="",AA42=0),"",IF(AA42=INT(AA42/10^(INT(LOG10(AA42))-1))*10^INT(LOG10(AA42)-1),"","取扱量（その他）の有効数字が２桁ではありません。"))</f>
        <v/>
      </c>
    </row>
    <row r="44" spans="1:45" ht="13" customHeight="1" x14ac:dyDescent="0.2">
      <c r="A44" s="489"/>
      <c r="B44" s="10"/>
      <c r="C44" s="507"/>
      <c r="D44" s="510"/>
      <c r="E44" s="513"/>
      <c r="F44" s="516"/>
      <c r="G44" s="519"/>
      <c r="H44" s="491"/>
      <c r="I44" s="496"/>
      <c r="J44" s="501"/>
      <c r="K44" s="493"/>
      <c r="L44" s="496"/>
      <c r="M44" s="500"/>
      <c r="N44" s="497"/>
      <c r="O44" s="501"/>
      <c r="P44" s="496"/>
      <c r="Q44" s="164">
        <v>3</v>
      </c>
      <c r="R44" s="165" t="s">
        <v>359</v>
      </c>
      <c r="S44" s="164">
        <v>3</v>
      </c>
      <c r="T44" s="169" t="s">
        <v>18</v>
      </c>
      <c r="U44" s="176">
        <v>10</v>
      </c>
      <c r="V44" s="169" t="s">
        <v>520</v>
      </c>
      <c r="W44" s="176">
        <v>17</v>
      </c>
      <c r="X44" s="173" t="s">
        <v>364</v>
      </c>
      <c r="Y44" s="493"/>
      <c r="Z44" s="491"/>
      <c r="AA44" s="493"/>
      <c r="AB44" s="16"/>
    </row>
    <row r="45" spans="1:45" ht="13" customHeight="1" x14ac:dyDescent="0.2">
      <c r="A45" s="489"/>
      <c r="B45" s="10"/>
      <c r="C45" s="507"/>
      <c r="D45" s="510"/>
      <c r="E45" s="513"/>
      <c r="F45" s="516"/>
      <c r="G45" s="519"/>
      <c r="H45" s="491"/>
      <c r="I45" s="496"/>
      <c r="J45" s="501"/>
      <c r="K45" s="493"/>
      <c r="L45" s="496"/>
      <c r="M45" s="500"/>
      <c r="N45" s="497"/>
      <c r="O45" s="501"/>
      <c r="P45" s="496"/>
      <c r="Q45" s="164">
        <v>4</v>
      </c>
      <c r="R45" s="165" t="s">
        <v>366</v>
      </c>
      <c r="S45" s="164">
        <v>4</v>
      </c>
      <c r="T45" s="169" t="s">
        <v>19</v>
      </c>
      <c r="U45" s="176">
        <v>11</v>
      </c>
      <c r="V45" s="169" t="s">
        <v>521</v>
      </c>
      <c r="W45" s="176">
        <v>18</v>
      </c>
      <c r="X45" s="173" t="s">
        <v>369</v>
      </c>
      <c r="Y45" s="493"/>
      <c r="Z45" s="491"/>
      <c r="AA45" s="493"/>
      <c r="AB45" s="16"/>
    </row>
    <row r="46" spans="1:45" ht="13" customHeight="1" x14ac:dyDescent="0.2">
      <c r="A46" s="489"/>
      <c r="B46" s="10"/>
      <c r="C46" s="507"/>
      <c r="D46" s="510"/>
      <c r="E46" s="513"/>
      <c r="F46" s="516"/>
      <c r="G46" s="519"/>
      <c r="H46" s="491"/>
      <c r="I46" s="496"/>
      <c r="J46" s="501"/>
      <c r="K46" s="493"/>
      <c r="L46" s="496"/>
      <c r="M46" s="500"/>
      <c r="N46" s="497"/>
      <c r="O46" s="501"/>
      <c r="P46" s="496"/>
      <c r="Q46" s="164">
        <v>5</v>
      </c>
      <c r="R46" s="165" t="s">
        <v>371</v>
      </c>
      <c r="S46" s="164">
        <v>5</v>
      </c>
      <c r="T46" s="169" t="s">
        <v>20</v>
      </c>
      <c r="U46" s="176">
        <v>12</v>
      </c>
      <c r="V46" s="169" t="s">
        <v>23</v>
      </c>
      <c r="W46" s="176"/>
      <c r="X46" s="174"/>
      <c r="Y46" s="493"/>
      <c r="Z46" s="491"/>
      <c r="AA46" s="493"/>
      <c r="AB46" s="16"/>
    </row>
    <row r="47" spans="1:45" ht="13" customHeight="1" x14ac:dyDescent="0.2">
      <c r="A47" s="489"/>
      <c r="B47" s="10"/>
      <c r="C47" s="507"/>
      <c r="D47" s="510"/>
      <c r="E47" s="513"/>
      <c r="F47" s="516"/>
      <c r="G47" s="519"/>
      <c r="H47" s="491"/>
      <c r="I47" s="496"/>
      <c r="J47" s="501"/>
      <c r="K47" s="493"/>
      <c r="L47" s="496"/>
      <c r="M47" s="500"/>
      <c r="N47" s="497"/>
      <c r="O47" s="501"/>
      <c r="P47" s="496"/>
      <c r="Q47" s="164">
        <v>6</v>
      </c>
      <c r="R47" s="165" t="s">
        <v>374</v>
      </c>
      <c r="S47" s="164">
        <v>6</v>
      </c>
      <c r="T47" s="169" t="s">
        <v>21</v>
      </c>
      <c r="U47" s="176">
        <v>13</v>
      </c>
      <c r="V47" s="169" t="s">
        <v>523</v>
      </c>
      <c r="W47" s="176"/>
      <c r="X47" s="174"/>
      <c r="Y47" s="493"/>
      <c r="Z47" s="491"/>
      <c r="AA47" s="493"/>
      <c r="AB47" s="16"/>
    </row>
    <row r="48" spans="1:45" ht="13" customHeight="1" x14ac:dyDescent="0.2">
      <c r="A48" s="489"/>
      <c r="B48" s="10"/>
      <c r="C48" s="507"/>
      <c r="D48" s="511"/>
      <c r="E48" s="514"/>
      <c r="F48" s="517"/>
      <c r="G48" s="520"/>
      <c r="H48" s="492"/>
      <c r="I48" s="503"/>
      <c r="J48" s="502"/>
      <c r="K48" s="494"/>
      <c r="L48" s="503"/>
      <c r="M48" s="526"/>
      <c r="N48" s="498"/>
      <c r="O48" s="502"/>
      <c r="P48" s="503"/>
      <c r="Q48" s="166">
        <v>7</v>
      </c>
      <c r="R48" s="167" t="s">
        <v>369</v>
      </c>
      <c r="S48" s="166">
        <v>7</v>
      </c>
      <c r="T48" s="170" t="s">
        <v>22</v>
      </c>
      <c r="U48" s="194">
        <v>14</v>
      </c>
      <c r="V48" s="170" t="s">
        <v>524</v>
      </c>
      <c r="W48" s="194"/>
      <c r="X48" s="175"/>
      <c r="Y48" s="494"/>
      <c r="Z48" s="492"/>
      <c r="AA48" s="494"/>
      <c r="AB48" s="16"/>
    </row>
    <row r="49" spans="1:45" ht="30" customHeight="1" x14ac:dyDescent="0.2">
      <c r="A49" s="489"/>
      <c r="B49" s="10"/>
      <c r="C49" s="508"/>
      <c r="D49" s="521" t="s">
        <v>24</v>
      </c>
      <c r="E49" s="522"/>
      <c r="F49" s="523"/>
      <c r="G49" s="524"/>
      <c r="H49" s="524"/>
      <c r="I49" s="524"/>
      <c r="J49" s="524"/>
      <c r="K49" s="524"/>
      <c r="L49" s="524"/>
      <c r="M49" s="524"/>
      <c r="N49" s="524"/>
      <c r="O49" s="524"/>
      <c r="P49" s="524"/>
      <c r="Q49" s="524"/>
      <c r="R49" s="524"/>
      <c r="S49" s="524"/>
      <c r="T49" s="524"/>
      <c r="U49" s="524"/>
      <c r="V49" s="524"/>
      <c r="W49" s="524"/>
      <c r="X49" s="524"/>
      <c r="Y49" s="524"/>
      <c r="Z49" s="524"/>
      <c r="AA49" s="525"/>
      <c r="AB49" s="16"/>
    </row>
    <row r="50" spans="1:45" ht="18" customHeight="1" x14ac:dyDescent="0.2">
      <c r="A50" s="153"/>
      <c r="B50" s="10"/>
      <c r="C50" s="482" t="s">
        <v>1142</v>
      </c>
      <c r="D50" s="483"/>
      <c r="E50" s="483"/>
      <c r="F50" s="483"/>
      <c r="G50" s="483"/>
      <c r="H50" s="483"/>
      <c r="I50" s="483"/>
      <c r="J50" s="483"/>
      <c r="K50" s="483"/>
      <c r="L50" s="483"/>
      <c r="M50" s="483"/>
      <c r="N50" s="483"/>
      <c r="O50" s="483"/>
      <c r="P50" s="483"/>
      <c r="Q50" s="483"/>
      <c r="R50" s="483"/>
      <c r="S50" s="483"/>
      <c r="T50" s="483"/>
      <c r="U50" s="483"/>
      <c r="V50" s="483"/>
      <c r="W50" s="483"/>
      <c r="X50" s="483"/>
      <c r="Y50" s="483"/>
      <c r="Z50" s="483"/>
      <c r="AA50" s="483"/>
      <c r="AB50" s="16"/>
    </row>
    <row r="51" spans="1:45" ht="18" customHeight="1" x14ac:dyDescent="0.2">
      <c r="A51" s="153"/>
      <c r="B51" s="10"/>
      <c r="C51" s="484"/>
      <c r="D51" s="484"/>
      <c r="E51" s="484"/>
      <c r="F51" s="484"/>
      <c r="G51" s="484"/>
      <c r="H51" s="484"/>
      <c r="I51" s="484"/>
      <c r="J51" s="484"/>
      <c r="K51" s="484"/>
      <c r="L51" s="484"/>
      <c r="M51" s="484"/>
      <c r="N51" s="484"/>
      <c r="O51" s="484"/>
      <c r="P51" s="484"/>
      <c r="Q51" s="484"/>
      <c r="R51" s="484"/>
      <c r="S51" s="484"/>
      <c r="T51" s="484"/>
      <c r="U51" s="484"/>
      <c r="V51" s="484"/>
      <c r="W51" s="484"/>
      <c r="X51" s="484"/>
      <c r="Y51" s="484"/>
      <c r="Z51" s="484"/>
      <c r="AA51" s="484"/>
      <c r="AB51" s="16"/>
    </row>
    <row r="52" spans="1:45" ht="18" customHeight="1" thickBot="1" x14ac:dyDescent="0.25">
      <c r="A52" s="153"/>
      <c r="B52" s="10"/>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16"/>
    </row>
    <row r="53" spans="1:45" ht="24" customHeight="1" thickBot="1" x14ac:dyDescent="0.25">
      <c r="A53" s="153"/>
      <c r="B53" s="10"/>
      <c r="C53" s="23" t="s">
        <v>247</v>
      </c>
      <c r="D53" s="24"/>
      <c r="E53" s="486"/>
      <c r="F53" s="486"/>
      <c r="G53" s="486"/>
      <c r="H53" s="486"/>
      <c r="I53" s="486"/>
      <c r="J53" s="486"/>
      <c r="K53" s="486"/>
      <c r="L53" s="486"/>
      <c r="M53" s="486"/>
      <c r="N53" s="486"/>
      <c r="O53" s="486"/>
      <c r="P53" s="486"/>
      <c r="Q53" s="486"/>
      <c r="R53" s="486"/>
      <c r="S53" s="486"/>
      <c r="T53" s="486"/>
      <c r="U53" s="486"/>
      <c r="V53" s="486"/>
      <c r="W53" s="486"/>
      <c r="X53" s="486"/>
      <c r="Y53" s="486"/>
      <c r="Z53" s="486"/>
      <c r="AA53" s="487"/>
      <c r="AB53" s="16"/>
    </row>
    <row r="54" spans="1:45" ht="4" customHeight="1" thickBot="1" x14ac:dyDescent="0.25">
      <c r="A54" s="153"/>
      <c r="B54" s="25"/>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7"/>
    </row>
    <row r="55" spans="1:45" ht="4" customHeight="1" x14ac:dyDescent="0.2">
      <c r="A55" s="153"/>
      <c r="B55" s="6"/>
      <c r="C55" s="7"/>
      <c r="D55" s="7"/>
      <c r="E55" s="7"/>
      <c r="F55" s="7"/>
      <c r="G55" s="7"/>
      <c r="H55" s="7"/>
      <c r="I55" s="7"/>
      <c r="J55" s="7"/>
      <c r="K55" s="7"/>
      <c r="L55" s="7"/>
      <c r="M55" s="7"/>
      <c r="N55" s="7"/>
      <c r="O55" s="7"/>
      <c r="P55" s="7"/>
      <c r="Q55" s="7"/>
      <c r="R55" s="7"/>
      <c r="S55" s="7"/>
      <c r="T55" s="7"/>
      <c r="U55" s="7"/>
      <c r="V55" s="7"/>
      <c r="W55" s="7"/>
      <c r="X55" s="7"/>
      <c r="Y55" s="7"/>
      <c r="Z55" s="7"/>
      <c r="AA55" s="7"/>
      <c r="AB55" s="8"/>
    </row>
    <row r="56" spans="1:45" ht="16.5" x14ac:dyDescent="0.2">
      <c r="A56" s="153"/>
      <c r="B56" s="10"/>
      <c r="C56" s="11"/>
      <c r="D56" s="11"/>
      <c r="E56" s="157" t="s">
        <v>542</v>
      </c>
      <c r="F56" s="12"/>
      <c r="G56" s="157" t="s">
        <v>478</v>
      </c>
      <c r="H56" s="11"/>
      <c r="I56" s="11"/>
      <c r="J56" s="12"/>
      <c r="K56" s="13"/>
      <c r="L56" s="14"/>
      <c r="M56" s="14"/>
      <c r="N56" s="14"/>
      <c r="O56" s="14"/>
      <c r="P56" s="14"/>
      <c r="Q56" s="14"/>
      <c r="R56" s="14"/>
      <c r="S56" s="14"/>
      <c r="T56" s="14"/>
      <c r="U56" s="14"/>
      <c r="V56" s="14"/>
      <c r="W56" s="14"/>
      <c r="X56" s="14"/>
      <c r="Y56" s="14"/>
      <c r="Z56" s="155" t="s">
        <v>454</v>
      </c>
      <c r="AA56" s="155">
        <v>2</v>
      </c>
      <c r="AB56" s="16"/>
    </row>
    <row r="57" spans="1:45" ht="4" customHeight="1" x14ac:dyDescent="0.2">
      <c r="A57" s="153"/>
      <c r="B57" s="10"/>
      <c r="C57" s="11"/>
      <c r="D57" s="18"/>
      <c r="E57" s="11"/>
      <c r="F57" s="12"/>
      <c r="G57" s="12"/>
      <c r="H57" s="11"/>
      <c r="I57" s="11"/>
      <c r="J57" s="12"/>
      <c r="K57" s="13"/>
      <c r="L57" s="14"/>
      <c r="M57" s="14"/>
      <c r="N57" s="14"/>
      <c r="O57" s="14"/>
      <c r="P57" s="14"/>
      <c r="Q57" s="14"/>
      <c r="R57" s="14"/>
      <c r="S57" s="14"/>
      <c r="T57" s="14"/>
      <c r="U57" s="14"/>
      <c r="V57" s="14"/>
      <c r="W57" s="14"/>
      <c r="X57" s="14"/>
      <c r="Y57" s="14"/>
      <c r="Z57" s="19"/>
      <c r="AA57" s="20"/>
      <c r="AB57" s="16"/>
    </row>
    <row r="58" spans="1:45" ht="4" customHeight="1" x14ac:dyDescent="0.2">
      <c r="A58" s="153"/>
      <c r="B58" s="10"/>
      <c r="C58" s="11"/>
      <c r="D58" s="21"/>
      <c r="E58" s="21"/>
      <c r="F58" s="21"/>
      <c r="G58" s="21"/>
      <c r="H58" s="11"/>
      <c r="I58" s="11"/>
      <c r="J58" s="11"/>
      <c r="K58" s="11"/>
      <c r="L58" s="11"/>
      <c r="M58" s="11"/>
      <c r="N58" s="11"/>
      <c r="O58" s="11"/>
      <c r="P58" s="11"/>
      <c r="Q58" s="11"/>
      <c r="R58" s="11"/>
      <c r="S58" s="11"/>
      <c r="T58" s="11"/>
      <c r="U58" s="11"/>
      <c r="V58" s="11"/>
      <c r="W58" s="11"/>
      <c r="X58" s="11"/>
      <c r="Y58" s="21"/>
      <c r="Z58" s="21"/>
      <c r="AA58" s="21"/>
      <c r="AB58" s="16"/>
    </row>
    <row r="59" spans="1:45" ht="18" customHeight="1" x14ac:dyDescent="0.2">
      <c r="A59" s="153"/>
      <c r="B59" s="10"/>
      <c r="C59" s="550" t="s">
        <v>543</v>
      </c>
      <c r="D59" s="553" t="s">
        <v>5</v>
      </c>
      <c r="E59" s="553" t="s">
        <v>545</v>
      </c>
      <c r="F59" s="558" t="s">
        <v>499</v>
      </c>
      <c r="G59" s="559"/>
      <c r="H59" s="564" t="s">
        <v>546</v>
      </c>
      <c r="I59" s="565"/>
      <c r="J59" s="565"/>
      <c r="K59" s="565"/>
      <c r="L59" s="565"/>
      <c r="M59" s="566"/>
      <c r="N59" s="564" t="s">
        <v>528</v>
      </c>
      <c r="O59" s="565"/>
      <c r="P59" s="565"/>
      <c r="Q59" s="565"/>
      <c r="R59" s="565"/>
      <c r="S59" s="565"/>
      <c r="T59" s="565"/>
      <c r="U59" s="565"/>
      <c r="V59" s="565"/>
      <c r="W59" s="565"/>
      <c r="X59" s="566"/>
      <c r="Y59" s="565" t="s">
        <v>529</v>
      </c>
      <c r="Z59" s="567"/>
      <c r="AA59" s="568"/>
      <c r="AB59" s="22"/>
    </row>
    <row r="60" spans="1:45" ht="18" customHeight="1" x14ac:dyDescent="0.2">
      <c r="A60" s="153"/>
      <c r="B60" s="10"/>
      <c r="C60" s="551"/>
      <c r="D60" s="554"/>
      <c r="E60" s="556"/>
      <c r="F60" s="560"/>
      <c r="G60" s="561"/>
      <c r="H60" s="159" t="s">
        <v>482</v>
      </c>
      <c r="I60" s="564" t="s">
        <v>484</v>
      </c>
      <c r="J60" s="566"/>
      <c r="K60" s="160" t="s">
        <v>485</v>
      </c>
      <c r="L60" s="564" t="s">
        <v>487</v>
      </c>
      <c r="M60" s="566"/>
      <c r="N60" s="564" t="s">
        <v>482</v>
      </c>
      <c r="O60" s="570"/>
      <c r="P60" s="564" t="s">
        <v>484</v>
      </c>
      <c r="Q60" s="565"/>
      <c r="R60" s="571"/>
      <c r="S60" s="571"/>
      <c r="T60" s="571"/>
      <c r="U60" s="571"/>
      <c r="V60" s="571"/>
      <c r="W60" s="571"/>
      <c r="X60" s="570"/>
      <c r="Y60" s="158" t="s">
        <v>490</v>
      </c>
      <c r="Z60" s="159" t="s">
        <v>484</v>
      </c>
      <c r="AA60" s="161" t="s">
        <v>485</v>
      </c>
      <c r="AB60" s="22"/>
    </row>
    <row r="61" spans="1:45" ht="18" customHeight="1" x14ac:dyDescent="0.2">
      <c r="A61" s="153"/>
      <c r="B61" s="10"/>
      <c r="C61" s="551"/>
      <c r="D61" s="554"/>
      <c r="E61" s="556"/>
      <c r="F61" s="560"/>
      <c r="G61" s="561"/>
      <c r="H61" s="572" t="s">
        <v>4</v>
      </c>
      <c r="I61" s="575" t="s">
        <v>6</v>
      </c>
      <c r="J61" s="576"/>
      <c r="K61" s="572" t="s">
        <v>1175</v>
      </c>
      <c r="L61" s="577" t="s">
        <v>7</v>
      </c>
      <c r="M61" s="578"/>
      <c r="N61" s="575" t="s">
        <v>8</v>
      </c>
      <c r="O61" s="576"/>
      <c r="P61" s="575" t="s">
        <v>9</v>
      </c>
      <c r="Q61" s="579"/>
      <c r="R61" s="579"/>
      <c r="S61" s="579"/>
      <c r="T61" s="579"/>
      <c r="U61" s="579"/>
      <c r="V61" s="579"/>
      <c r="W61" s="579"/>
      <c r="X61" s="576"/>
      <c r="Y61" s="530" t="s">
        <v>491</v>
      </c>
      <c r="Z61" s="530" t="s">
        <v>492</v>
      </c>
      <c r="AA61" s="534" t="s">
        <v>1174</v>
      </c>
      <c r="AB61" s="22"/>
    </row>
    <row r="62" spans="1:45" ht="18" customHeight="1" x14ac:dyDescent="0.2">
      <c r="A62" s="153"/>
      <c r="B62" s="10"/>
      <c r="C62" s="551"/>
      <c r="D62" s="554"/>
      <c r="E62" s="556"/>
      <c r="F62" s="560"/>
      <c r="G62" s="561"/>
      <c r="H62" s="573"/>
      <c r="I62" s="535"/>
      <c r="J62" s="537" t="s">
        <v>10</v>
      </c>
      <c r="K62" s="573"/>
      <c r="L62" s="539" t="s">
        <v>11</v>
      </c>
      <c r="M62" s="537" t="s">
        <v>12</v>
      </c>
      <c r="N62" s="539"/>
      <c r="O62" s="537" t="s">
        <v>1177</v>
      </c>
      <c r="P62" s="539"/>
      <c r="Q62" s="546" t="s">
        <v>13</v>
      </c>
      <c r="R62" s="547"/>
      <c r="S62" s="547"/>
      <c r="T62" s="547"/>
      <c r="U62" s="547"/>
      <c r="V62" s="547"/>
      <c r="W62" s="547"/>
      <c r="X62" s="548"/>
      <c r="Y62" s="531"/>
      <c r="Z62" s="533"/>
      <c r="AA62" s="533"/>
      <c r="AB62" s="22"/>
    </row>
    <row r="63" spans="1:45" ht="51" customHeight="1" x14ac:dyDescent="0.2">
      <c r="A63" s="153"/>
      <c r="B63" s="10"/>
      <c r="C63" s="552"/>
      <c r="D63" s="555"/>
      <c r="E63" s="557"/>
      <c r="F63" s="562"/>
      <c r="G63" s="563"/>
      <c r="H63" s="574"/>
      <c r="I63" s="536"/>
      <c r="J63" s="538"/>
      <c r="K63" s="574"/>
      <c r="L63" s="540"/>
      <c r="M63" s="538"/>
      <c r="N63" s="541"/>
      <c r="O63" s="569"/>
      <c r="P63" s="541"/>
      <c r="Q63" s="543" t="s">
        <v>14</v>
      </c>
      <c r="R63" s="549"/>
      <c r="S63" s="543" t="s">
        <v>1176</v>
      </c>
      <c r="T63" s="544"/>
      <c r="U63" s="544"/>
      <c r="V63" s="544"/>
      <c r="W63" s="544"/>
      <c r="X63" s="545"/>
      <c r="Y63" s="532"/>
      <c r="Z63" s="532"/>
      <c r="AA63" s="532"/>
      <c r="AB63" s="22"/>
    </row>
    <row r="64" spans="1:45" ht="13" customHeight="1" x14ac:dyDescent="0.2">
      <c r="A64" s="488" t="str">
        <f>IF(E64="","",INDEX(条例ＶＯＣ,E64,3))</f>
        <v/>
      </c>
      <c r="B64" s="10"/>
      <c r="C64" s="505">
        <v>6</v>
      </c>
      <c r="D64" s="509"/>
      <c r="E64" s="512" t="str">
        <f>IF(D64="","",VLOOKUP(D64,府条例対象物質!$A$3:$B$26,2,FALSE))</f>
        <v/>
      </c>
      <c r="F64" s="515"/>
      <c r="G64" s="518"/>
      <c r="H64" s="490"/>
      <c r="I64" s="495"/>
      <c r="J64" s="499"/>
      <c r="K64" s="490"/>
      <c r="L64" s="495"/>
      <c r="M64" s="499"/>
      <c r="N64" s="495"/>
      <c r="O64" s="499"/>
      <c r="P64" s="542"/>
      <c r="Q64" s="162">
        <v>1</v>
      </c>
      <c r="R64" s="163" t="s">
        <v>351</v>
      </c>
      <c r="S64" s="162">
        <v>1</v>
      </c>
      <c r="T64" s="168" t="s">
        <v>16</v>
      </c>
      <c r="U64" s="193">
        <v>8</v>
      </c>
      <c r="V64" s="168" t="s">
        <v>518</v>
      </c>
      <c r="W64" s="193">
        <v>15</v>
      </c>
      <c r="X64" s="172" t="s">
        <v>525</v>
      </c>
      <c r="Y64" s="490"/>
      <c r="Z64" s="490"/>
      <c r="AA64" s="490"/>
      <c r="AB64" s="16"/>
      <c r="AC64" s="9" t="str">
        <f>IF(E64&lt;&gt;243,CONCATENATE(AD64,AE64,AF64,AG64,AH64,AI64,AJ64,AK64,AL64,AM64,AN64,AO64,AP64,AQ64,AR64,AS64),"")</f>
        <v/>
      </c>
      <c r="AD64" s="9" t="str">
        <f>IF(E64&lt;&gt;"",IF(SUM(Y64:AA64)&lt;1000,"取扱量が空白又は規定値（1000kg)未満です（届出対象であるかを確認してください）。",""),"")</f>
        <v/>
      </c>
      <c r="AE64" s="9" t="str">
        <f>IF(E64&lt;&gt;"",IF(AND(F64="",G64=""),"主な用途を入力してください。",""),"")</f>
        <v/>
      </c>
      <c r="AF64" s="9" t="str">
        <f>IF(OR(H64="",H64=0),"",IF(H64=INT(H64/10^(INT(LOG10(H64))-1))*10^INT(LOG10(H64)-1),"","排出量(大気)の有効数字が２桁ではありません。"))</f>
        <v/>
      </c>
      <c r="AG64" s="9" t="str">
        <f>IF(OR(I64="",I64=0),"",IF(I64=INT(I64/10^(INT(LOG10(I64))-1))*10^INT(LOG10(I64)-1),"","排出量（公共用水域）の有効数字が２桁ではありません。"))</f>
        <v/>
      </c>
      <c r="AH64" s="9" t="str">
        <f>IF(I64&gt;0,IF(J64="","公共用水域への排出先を入力してください。",""),"")</f>
        <v/>
      </c>
      <c r="AI64" s="9" t="str">
        <f>IF(OR(K64="",K64=0),"",IF(K64=INT(K64/10^(INT(LOG10(K64))-1))*10^INT(LOG10(K64)-1),"","排出量（土壌）の有効数字が２桁ではありません。"))</f>
        <v/>
      </c>
      <c r="AJ64" s="9" t="str">
        <f>IF(OR(L64="",L64=0),"",IF(L64=INT(L64/10^(INT(LOG10(L64))-1))*10^INT(LOG10(L64)-1),"","排出量（埋立処分）の有効数字が２桁ではありません。"))</f>
        <v/>
      </c>
      <c r="AK64" s="9" t="str">
        <f>IF(L64&gt;0,IF(M64="","埋立処分場所を入力してください。",""),"")</f>
        <v/>
      </c>
      <c r="AL64" s="9" t="str">
        <f>IF(OR(N64="",N64=0),"",IF(N64=INT(N64/10^(INT(LOG10(N64))-1))*10^INT(LOG10(N64)-1),"","移動量（下水道）の有効数字が２桁ではありません。"))</f>
        <v/>
      </c>
      <c r="AM64" s="9" t="str">
        <f>IF(N64&gt;0,IF(O64="","下水道終末施設名を入力してください。",""),"")</f>
        <v/>
      </c>
      <c r="AN64" s="9" t="str">
        <f>IF(OR(P64="",P64=0),"",IF(P64=INT(P64/10^(INT(LOG10(P64))-1))*10^INT(LOG10(P64)-1),"","移動量（廃棄物）の有効数字が２桁ではありません。"))</f>
        <v/>
      </c>
      <c r="AO64" s="17" t="str">
        <f>IF(P64&gt;0,IF(SUM(別紙１入力!S10:Y10)=0,"廃棄物の処理方法を入力してください。",""),"")</f>
        <v/>
      </c>
      <c r="AP64" s="17" t="str">
        <f>IF(P64&gt;0,IF(SUM(別紙１入力!Z10:AQ10)=0,"廃棄物の種類を入力してください。",""),"")</f>
        <v/>
      </c>
      <c r="AQ64" s="9" t="str">
        <f>IF(OR(Y64="",Y64=0),"",IF(Y64=INT(Y64/10^(INT(LOG10(Y64))-1))*10^INT(LOG10(Y64)-1),"","取扱量（製造）の有効数字が２桁ではありません。"))</f>
        <v/>
      </c>
      <c r="AR64" s="9" t="str">
        <f>IF(OR(Z64="",Z64=0),"",IF(Z64=INT(Z64/10^(INT(LOG10(Z64))-1))*10^INT(LOG10(Z64)-1),"","取扱量（使用）の有効数字が２桁ではありません。"))</f>
        <v/>
      </c>
      <c r="AS64" s="9" t="str">
        <f>IF(OR(AA64="",AA64=0),"",IF(AA64=INT(AA64/10^(INT(LOG10(AA64))-1))*10^INT(LOG10(AA64)-1),"","取扱量（その他）の有効数字が２桁ではありません。"))</f>
        <v/>
      </c>
    </row>
    <row r="65" spans="1:45" ht="13" customHeight="1" x14ac:dyDescent="0.2">
      <c r="A65" s="488"/>
      <c r="B65" s="10"/>
      <c r="C65" s="506"/>
      <c r="D65" s="510"/>
      <c r="E65" s="513"/>
      <c r="F65" s="516"/>
      <c r="G65" s="519"/>
      <c r="H65" s="493"/>
      <c r="I65" s="496"/>
      <c r="J65" s="500"/>
      <c r="K65" s="493"/>
      <c r="L65" s="496"/>
      <c r="M65" s="500"/>
      <c r="N65" s="496"/>
      <c r="O65" s="500"/>
      <c r="P65" s="542"/>
      <c r="Q65" s="164">
        <v>2</v>
      </c>
      <c r="R65" s="165" t="s">
        <v>355</v>
      </c>
      <c r="S65" s="164">
        <v>2</v>
      </c>
      <c r="T65" s="169" t="s">
        <v>17</v>
      </c>
      <c r="U65" s="176">
        <v>9</v>
      </c>
      <c r="V65" s="169" t="s">
        <v>519</v>
      </c>
      <c r="W65" s="176">
        <v>16</v>
      </c>
      <c r="X65" s="173" t="s">
        <v>526</v>
      </c>
      <c r="Y65" s="493"/>
      <c r="Z65" s="491"/>
      <c r="AA65" s="493"/>
      <c r="AB65" s="16"/>
      <c r="AC65" s="9" t="str">
        <f>IF(OR(AA64="",AA64=0),"",IF(AA64=INT(AA64/10^(INT(LOG10(AA64))-1))*10^INT(LOG10(AA64)-1),"","取扱量（その他）の有効数字が２桁ではありません。"))</f>
        <v/>
      </c>
    </row>
    <row r="66" spans="1:45" ht="13" customHeight="1" x14ac:dyDescent="0.2">
      <c r="A66" s="489"/>
      <c r="B66" s="10"/>
      <c r="C66" s="507"/>
      <c r="D66" s="510"/>
      <c r="E66" s="513"/>
      <c r="F66" s="516"/>
      <c r="G66" s="519"/>
      <c r="H66" s="491"/>
      <c r="I66" s="496"/>
      <c r="J66" s="501"/>
      <c r="K66" s="493"/>
      <c r="L66" s="496"/>
      <c r="M66" s="500"/>
      <c r="N66" s="497"/>
      <c r="O66" s="501"/>
      <c r="P66" s="542"/>
      <c r="Q66" s="164">
        <v>3</v>
      </c>
      <c r="R66" s="165" t="s">
        <v>359</v>
      </c>
      <c r="S66" s="164">
        <v>3</v>
      </c>
      <c r="T66" s="169" t="s">
        <v>18</v>
      </c>
      <c r="U66" s="176">
        <v>10</v>
      </c>
      <c r="V66" s="169" t="s">
        <v>520</v>
      </c>
      <c r="W66" s="176">
        <v>17</v>
      </c>
      <c r="X66" s="173" t="s">
        <v>364</v>
      </c>
      <c r="Y66" s="493"/>
      <c r="Z66" s="491"/>
      <c r="AA66" s="493"/>
      <c r="AB66" s="16"/>
    </row>
    <row r="67" spans="1:45" ht="13" customHeight="1" x14ac:dyDescent="0.2">
      <c r="A67" s="489"/>
      <c r="B67" s="10"/>
      <c r="C67" s="507"/>
      <c r="D67" s="510"/>
      <c r="E67" s="513"/>
      <c r="F67" s="516"/>
      <c r="G67" s="519"/>
      <c r="H67" s="491"/>
      <c r="I67" s="496"/>
      <c r="J67" s="501"/>
      <c r="K67" s="493"/>
      <c r="L67" s="496"/>
      <c r="M67" s="500"/>
      <c r="N67" s="497"/>
      <c r="O67" s="501"/>
      <c r="P67" s="542"/>
      <c r="Q67" s="164">
        <v>4</v>
      </c>
      <c r="R67" s="165" t="s">
        <v>366</v>
      </c>
      <c r="S67" s="164">
        <v>4</v>
      </c>
      <c r="T67" s="169" t="s">
        <v>19</v>
      </c>
      <c r="U67" s="176">
        <v>11</v>
      </c>
      <c r="V67" s="169" t="s">
        <v>521</v>
      </c>
      <c r="W67" s="176">
        <v>18</v>
      </c>
      <c r="X67" s="173" t="s">
        <v>369</v>
      </c>
      <c r="Y67" s="493"/>
      <c r="Z67" s="491"/>
      <c r="AA67" s="493"/>
      <c r="AB67" s="16"/>
    </row>
    <row r="68" spans="1:45" ht="13" customHeight="1" x14ac:dyDescent="0.2">
      <c r="A68" s="489"/>
      <c r="B68" s="10"/>
      <c r="C68" s="507"/>
      <c r="D68" s="510"/>
      <c r="E68" s="513"/>
      <c r="F68" s="516"/>
      <c r="G68" s="519"/>
      <c r="H68" s="491"/>
      <c r="I68" s="496"/>
      <c r="J68" s="501"/>
      <c r="K68" s="493"/>
      <c r="L68" s="496"/>
      <c r="M68" s="500"/>
      <c r="N68" s="497"/>
      <c r="O68" s="501"/>
      <c r="P68" s="542"/>
      <c r="Q68" s="164">
        <v>5</v>
      </c>
      <c r="R68" s="165" t="s">
        <v>371</v>
      </c>
      <c r="S68" s="164">
        <v>5</v>
      </c>
      <c r="T68" s="169" t="s">
        <v>20</v>
      </c>
      <c r="U68" s="176">
        <v>12</v>
      </c>
      <c r="V68" s="169" t="s">
        <v>23</v>
      </c>
      <c r="W68" s="176"/>
      <c r="X68" s="174"/>
      <c r="Y68" s="493"/>
      <c r="Z68" s="491"/>
      <c r="AA68" s="493"/>
      <c r="AB68" s="16"/>
    </row>
    <row r="69" spans="1:45" ht="13" customHeight="1" x14ac:dyDescent="0.2">
      <c r="A69" s="489"/>
      <c r="B69" s="10"/>
      <c r="C69" s="507"/>
      <c r="D69" s="510"/>
      <c r="E69" s="513"/>
      <c r="F69" s="516"/>
      <c r="G69" s="519"/>
      <c r="H69" s="491"/>
      <c r="I69" s="496"/>
      <c r="J69" s="501"/>
      <c r="K69" s="493"/>
      <c r="L69" s="496"/>
      <c r="M69" s="500"/>
      <c r="N69" s="497"/>
      <c r="O69" s="501"/>
      <c r="P69" s="542"/>
      <c r="Q69" s="164">
        <v>6</v>
      </c>
      <c r="R69" s="165" t="s">
        <v>374</v>
      </c>
      <c r="S69" s="164">
        <v>6</v>
      </c>
      <c r="T69" s="169" t="s">
        <v>21</v>
      </c>
      <c r="U69" s="176">
        <v>13</v>
      </c>
      <c r="V69" s="169" t="s">
        <v>523</v>
      </c>
      <c r="W69" s="176"/>
      <c r="X69" s="174"/>
      <c r="Y69" s="493"/>
      <c r="Z69" s="491"/>
      <c r="AA69" s="493"/>
      <c r="AB69" s="16"/>
    </row>
    <row r="70" spans="1:45" ht="13" customHeight="1" x14ac:dyDescent="0.2">
      <c r="A70" s="489"/>
      <c r="B70" s="10"/>
      <c r="C70" s="507"/>
      <c r="D70" s="511"/>
      <c r="E70" s="514"/>
      <c r="F70" s="517"/>
      <c r="G70" s="520"/>
      <c r="H70" s="492"/>
      <c r="I70" s="503"/>
      <c r="J70" s="502"/>
      <c r="K70" s="494"/>
      <c r="L70" s="503"/>
      <c r="M70" s="526"/>
      <c r="N70" s="498"/>
      <c r="O70" s="502"/>
      <c r="P70" s="542"/>
      <c r="Q70" s="166">
        <v>7</v>
      </c>
      <c r="R70" s="167" t="s">
        <v>369</v>
      </c>
      <c r="S70" s="166">
        <v>7</v>
      </c>
      <c r="T70" s="170" t="s">
        <v>22</v>
      </c>
      <c r="U70" s="194">
        <v>14</v>
      </c>
      <c r="V70" s="170" t="s">
        <v>524</v>
      </c>
      <c r="W70" s="194"/>
      <c r="X70" s="175"/>
      <c r="Y70" s="494"/>
      <c r="Z70" s="492"/>
      <c r="AA70" s="494"/>
      <c r="AB70" s="16"/>
    </row>
    <row r="71" spans="1:45" ht="30" customHeight="1" x14ac:dyDescent="0.2">
      <c r="A71" s="489"/>
      <c r="B71" s="10"/>
      <c r="C71" s="508"/>
      <c r="D71" s="521" t="s">
        <v>24</v>
      </c>
      <c r="E71" s="522"/>
      <c r="F71" s="523"/>
      <c r="G71" s="524"/>
      <c r="H71" s="524"/>
      <c r="I71" s="524"/>
      <c r="J71" s="524"/>
      <c r="K71" s="524"/>
      <c r="L71" s="524"/>
      <c r="M71" s="524"/>
      <c r="N71" s="524"/>
      <c r="O71" s="524"/>
      <c r="P71" s="524"/>
      <c r="Q71" s="524"/>
      <c r="R71" s="524"/>
      <c r="S71" s="524"/>
      <c r="T71" s="524"/>
      <c r="U71" s="524"/>
      <c r="V71" s="524"/>
      <c r="W71" s="524"/>
      <c r="X71" s="524"/>
      <c r="Y71" s="524"/>
      <c r="Z71" s="524"/>
      <c r="AA71" s="525"/>
      <c r="AB71" s="16"/>
    </row>
    <row r="72" spans="1:45" ht="13" customHeight="1" x14ac:dyDescent="0.2">
      <c r="A72" s="488" t="str">
        <f>IF(E72="","",INDEX(条例ＶＯＣ,E72,3))</f>
        <v/>
      </c>
      <c r="B72" s="10"/>
      <c r="C72" s="505">
        <v>7</v>
      </c>
      <c r="D72" s="509"/>
      <c r="E72" s="512" t="str">
        <f>IF(D72="","",VLOOKUP(D72,府条例対象物質!$A$3:$B$26,2,FALSE))</f>
        <v/>
      </c>
      <c r="F72" s="515"/>
      <c r="G72" s="518"/>
      <c r="H72" s="490"/>
      <c r="I72" s="495"/>
      <c r="J72" s="499"/>
      <c r="K72" s="490"/>
      <c r="L72" s="495"/>
      <c r="M72" s="499"/>
      <c r="N72" s="495"/>
      <c r="O72" s="499"/>
      <c r="P72" s="527"/>
      <c r="Q72" s="162">
        <v>1</v>
      </c>
      <c r="R72" s="163" t="s">
        <v>351</v>
      </c>
      <c r="S72" s="162">
        <v>1</v>
      </c>
      <c r="T72" s="168" t="s">
        <v>16</v>
      </c>
      <c r="U72" s="193">
        <v>8</v>
      </c>
      <c r="V72" s="168" t="s">
        <v>518</v>
      </c>
      <c r="W72" s="193">
        <v>15</v>
      </c>
      <c r="X72" s="172" t="s">
        <v>525</v>
      </c>
      <c r="Y72" s="490"/>
      <c r="Z72" s="490"/>
      <c r="AA72" s="490"/>
      <c r="AB72" s="16"/>
      <c r="AC72" s="9" t="str">
        <f>IF(E72&lt;&gt;243,CONCATENATE(AD72,AE72,AF72,AG72,AH72,AI72,AJ72,AK72,AL72,AM72,AN72,AO72,AP72,AQ72,AR72,AS72),"")</f>
        <v/>
      </c>
      <c r="AD72" s="9" t="str">
        <f>IF(E72&lt;&gt;"",IF(SUM(Y72:AA72)&lt;1000,"取扱量が空白又は規定値（1000kg)未満です（届出対象であるかを確認してください）。",""),"")</f>
        <v/>
      </c>
      <c r="AE72" s="9" t="str">
        <f>IF(E72&lt;&gt;"",IF(AND(F72="",G72=""),"主な用途を入力してください。",""),"")</f>
        <v/>
      </c>
      <c r="AF72" s="9" t="str">
        <f>IF(OR(H72="",H72=0),"",IF(H72=INT(H72/10^(INT(LOG10(H72))-1))*10^INT(LOG10(H72)-1),"","排出量(大気)の有効数字が２桁ではありません。"))</f>
        <v/>
      </c>
      <c r="AG72" s="9" t="str">
        <f>IF(OR(I72="",I72=0),"",IF(I72=INT(I72/10^(INT(LOG10(I72))-1))*10^INT(LOG10(I72)-1),"","排出量（公共用水域）の有効数字が２桁ではありません。"))</f>
        <v/>
      </c>
      <c r="AH72" s="9" t="str">
        <f>IF(I72&gt;0,IF(J72="","公共用水域への排出先を入力してください。",""),"")</f>
        <v/>
      </c>
      <c r="AI72" s="9" t="str">
        <f>IF(OR(K72="",K72=0),"",IF(K72=INT(K72/10^(INT(LOG10(K72))-1))*10^INT(LOG10(K72)-1),"","排出量（土壌）の有効数字が２桁ではありません。"))</f>
        <v/>
      </c>
      <c r="AJ72" s="9" t="str">
        <f>IF(OR(L72="",L72=0),"",IF(L72=INT(L72/10^(INT(LOG10(L72))-1))*10^INT(LOG10(L72)-1),"","排出量（埋立処分）の有効数字が２桁ではありません。"))</f>
        <v/>
      </c>
      <c r="AK72" s="9" t="str">
        <f>IF(L72&gt;0,IF(M72="","埋立処分場所を入力してください。",""),"")</f>
        <v/>
      </c>
      <c r="AL72" s="9" t="str">
        <f>IF(OR(N72="",N72=0),"",IF(N72=INT(N72/10^(INT(LOG10(N72))-1))*10^INT(LOG10(N72)-1),"","移動量（下水道）の有効数字が２桁ではありません。"))</f>
        <v/>
      </c>
      <c r="AM72" s="9" t="str">
        <f>IF(N72&gt;0,IF(O72="","下水道終末施設名を入力してください。",""),"")</f>
        <v/>
      </c>
      <c r="AN72" s="9" t="str">
        <f>IF(OR(P72="",P72=0),"",IF(P72=INT(P72/10^(INT(LOG10(P72))-1))*10^INT(LOG10(P72)-1),"","移動量（廃棄物）の有効数字が２桁ではありません。"))</f>
        <v/>
      </c>
      <c r="AO72" s="17" t="str">
        <f>IF(P72&gt;0,IF(SUM(別紙１入力!S11:Y11)=0,"廃棄物の処理方法を入力してください。",""),"")</f>
        <v/>
      </c>
      <c r="AP72" s="17" t="str">
        <f>IF(P72&gt;0,IF(SUM(別紙１入力!Z11:AQ11)=0,"廃棄物の種類を入力してください。",""),"")</f>
        <v/>
      </c>
      <c r="AQ72" s="9" t="str">
        <f>IF(OR(Y72="",Y72=0),"",IF(Y72=INT(Y72/10^(INT(LOG10(Y72))-1))*10^INT(LOG10(Y72)-1),"","取扱量（製造）の有効数字が２桁ではありません。"))</f>
        <v/>
      </c>
      <c r="AR72" s="9" t="str">
        <f>IF(OR(Z72="",Z72=0),"",IF(Z72=INT(Z72/10^(INT(LOG10(Z72))-1))*10^INT(LOG10(Z72)-1),"","取扱量（使用）の有効数字が２桁ではありません。"))</f>
        <v/>
      </c>
      <c r="AS72" s="9" t="str">
        <f>IF(OR(AA72="",AA72=0),"",IF(AA72=INT(AA72/10^(INT(LOG10(AA72))-1))*10^INT(LOG10(AA72)-1),"","取扱量（その他）の有効数字が２桁ではありません。"))</f>
        <v/>
      </c>
    </row>
    <row r="73" spans="1:45" ht="13" customHeight="1" x14ac:dyDescent="0.2">
      <c r="A73" s="488"/>
      <c r="B73" s="10"/>
      <c r="C73" s="506"/>
      <c r="D73" s="510"/>
      <c r="E73" s="513"/>
      <c r="F73" s="516"/>
      <c r="G73" s="519"/>
      <c r="H73" s="493"/>
      <c r="I73" s="496"/>
      <c r="J73" s="500"/>
      <c r="K73" s="493"/>
      <c r="L73" s="496"/>
      <c r="M73" s="500"/>
      <c r="N73" s="496"/>
      <c r="O73" s="500"/>
      <c r="P73" s="528"/>
      <c r="Q73" s="164">
        <v>2</v>
      </c>
      <c r="R73" s="165" t="s">
        <v>355</v>
      </c>
      <c r="S73" s="164">
        <v>2</v>
      </c>
      <c r="T73" s="169" t="s">
        <v>17</v>
      </c>
      <c r="U73" s="176">
        <v>9</v>
      </c>
      <c r="V73" s="169" t="s">
        <v>519</v>
      </c>
      <c r="W73" s="176">
        <v>16</v>
      </c>
      <c r="X73" s="173" t="s">
        <v>526</v>
      </c>
      <c r="Y73" s="493"/>
      <c r="Z73" s="491"/>
      <c r="AA73" s="493"/>
      <c r="AB73" s="16"/>
      <c r="AC73" s="9" t="str">
        <f>IF(OR(AA72="",AA72=0),"",IF(AA72=INT(AA72/10^(INT(LOG10(AA72))-1))*10^INT(LOG10(AA72)-1),"","取扱量（その他）の有効数字が２桁ではありません。"))</f>
        <v/>
      </c>
    </row>
    <row r="74" spans="1:45" ht="13" customHeight="1" x14ac:dyDescent="0.2">
      <c r="A74" s="489"/>
      <c r="B74" s="10"/>
      <c r="C74" s="507"/>
      <c r="D74" s="510"/>
      <c r="E74" s="513"/>
      <c r="F74" s="516"/>
      <c r="G74" s="519"/>
      <c r="H74" s="491"/>
      <c r="I74" s="496"/>
      <c r="J74" s="501"/>
      <c r="K74" s="493"/>
      <c r="L74" s="496"/>
      <c r="M74" s="500"/>
      <c r="N74" s="497"/>
      <c r="O74" s="501"/>
      <c r="P74" s="528"/>
      <c r="Q74" s="164">
        <v>3</v>
      </c>
      <c r="R74" s="165" t="s">
        <v>359</v>
      </c>
      <c r="S74" s="164">
        <v>3</v>
      </c>
      <c r="T74" s="169" t="s">
        <v>18</v>
      </c>
      <c r="U74" s="176">
        <v>10</v>
      </c>
      <c r="V74" s="169" t="s">
        <v>520</v>
      </c>
      <c r="W74" s="176">
        <v>17</v>
      </c>
      <c r="X74" s="173" t="s">
        <v>364</v>
      </c>
      <c r="Y74" s="493"/>
      <c r="Z74" s="491"/>
      <c r="AA74" s="493"/>
      <c r="AB74" s="16"/>
    </row>
    <row r="75" spans="1:45" ht="13" customHeight="1" x14ac:dyDescent="0.2">
      <c r="A75" s="489"/>
      <c r="B75" s="10"/>
      <c r="C75" s="507"/>
      <c r="D75" s="510"/>
      <c r="E75" s="513"/>
      <c r="F75" s="516"/>
      <c r="G75" s="519"/>
      <c r="H75" s="491"/>
      <c r="I75" s="496"/>
      <c r="J75" s="501"/>
      <c r="K75" s="493"/>
      <c r="L75" s="496"/>
      <c r="M75" s="500"/>
      <c r="N75" s="497"/>
      <c r="O75" s="501"/>
      <c r="P75" s="528"/>
      <c r="Q75" s="164">
        <v>4</v>
      </c>
      <c r="R75" s="165" t="s">
        <v>366</v>
      </c>
      <c r="S75" s="164">
        <v>4</v>
      </c>
      <c r="T75" s="169" t="s">
        <v>19</v>
      </c>
      <c r="U75" s="176">
        <v>11</v>
      </c>
      <c r="V75" s="169" t="s">
        <v>521</v>
      </c>
      <c r="W75" s="176">
        <v>18</v>
      </c>
      <c r="X75" s="173" t="s">
        <v>369</v>
      </c>
      <c r="Y75" s="493"/>
      <c r="Z75" s="491"/>
      <c r="AA75" s="493"/>
      <c r="AB75" s="16"/>
    </row>
    <row r="76" spans="1:45" ht="13" customHeight="1" x14ac:dyDescent="0.2">
      <c r="A76" s="489"/>
      <c r="B76" s="10"/>
      <c r="C76" s="507"/>
      <c r="D76" s="510"/>
      <c r="E76" s="513"/>
      <c r="F76" s="516"/>
      <c r="G76" s="519"/>
      <c r="H76" s="491"/>
      <c r="I76" s="496"/>
      <c r="J76" s="501"/>
      <c r="K76" s="493"/>
      <c r="L76" s="496"/>
      <c r="M76" s="500"/>
      <c r="N76" s="497"/>
      <c r="O76" s="501"/>
      <c r="P76" s="528"/>
      <c r="Q76" s="164">
        <v>5</v>
      </c>
      <c r="R76" s="165" t="s">
        <v>371</v>
      </c>
      <c r="S76" s="164">
        <v>5</v>
      </c>
      <c r="T76" s="169" t="s">
        <v>20</v>
      </c>
      <c r="U76" s="176">
        <v>12</v>
      </c>
      <c r="V76" s="169" t="s">
        <v>23</v>
      </c>
      <c r="W76" s="176"/>
      <c r="X76" s="174"/>
      <c r="Y76" s="493"/>
      <c r="Z76" s="491"/>
      <c r="AA76" s="493"/>
      <c r="AB76" s="16"/>
    </row>
    <row r="77" spans="1:45" ht="13" customHeight="1" x14ac:dyDescent="0.2">
      <c r="A77" s="489"/>
      <c r="B77" s="10"/>
      <c r="C77" s="507"/>
      <c r="D77" s="510"/>
      <c r="E77" s="513"/>
      <c r="F77" s="516"/>
      <c r="G77" s="519"/>
      <c r="H77" s="491"/>
      <c r="I77" s="496"/>
      <c r="J77" s="501"/>
      <c r="K77" s="493"/>
      <c r="L77" s="496"/>
      <c r="M77" s="500"/>
      <c r="N77" s="497"/>
      <c r="O77" s="501"/>
      <c r="P77" s="528"/>
      <c r="Q77" s="164">
        <v>6</v>
      </c>
      <c r="R77" s="165" t="s">
        <v>374</v>
      </c>
      <c r="S77" s="164">
        <v>6</v>
      </c>
      <c r="T77" s="169" t="s">
        <v>21</v>
      </c>
      <c r="U77" s="176">
        <v>13</v>
      </c>
      <c r="V77" s="169" t="s">
        <v>523</v>
      </c>
      <c r="W77" s="176"/>
      <c r="X77" s="174"/>
      <c r="Y77" s="493"/>
      <c r="Z77" s="491"/>
      <c r="AA77" s="493"/>
      <c r="AB77" s="16"/>
    </row>
    <row r="78" spans="1:45" ht="13" customHeight="1" x14ac:dyDescent="0.2">
      <c r="A78" s="489"/>
      <c r="B78" s="10"/>
      <c r="C78" s="507"/>
      <c r="D78" s="511"/>
      <c r="E78" s="514"/>
      <c r="F78" s="517"/>
      <c r="G78" s="520"/>
      <c r="H78" s="492"/>
      <c r="I78" s="503"/>
      <c r="J78" s="502"/>
      <c r="K78" s="494"/>
      <c r="L78" s="503"/>
      <c r="M78" s="526"/>
      <c r="N78" s="498"/>
      <c r="O78" s="502"/>
      <c r="P78" s="529"/>
      <c r="Q78" s="166">
        <v>7</v>
      </c>
      <c r="R78" s="167" t="s">
        <v>369</v>
      </c>
      <c r="S78" s="166">
        <v>7</v>
      </c>
      <c r="T78" s="170" t="s">
        <v>22</v>
      </c>
      <c r="U78" s="194">
        <v>14</v>
      </c>
      <c r="V78" s="170" t="s">
        <v>524</v>
      </c>
      <c r="W78" s="194"/>
      <c r="X78" s="175"/>
      <c r="Y78" s="494"/>
      <c r="Z78" s="492"/>
      <c r="AA78" s="494"/>
      <c r="AB78" s="16"/>
    </row>
    <row r="79" spans="1:45" ht="30" customHeight="1" x14ac:dyDescent="0.2">
      <c r="A79" s="489"/>
      <c r="B79" s="10"/>
      <c r="C79" s="508"/>
      <c r="D79" s="521" t="s">
        <v>24</v>
      </c>
      <c r="E79" s="522"/>
      <c r="F79" s="523"/>
      <c r="G79" s="524"/>
      <c r="H79" s="524"/>
      <c r="I79" s="524"/>
      <c r="J79" s="524"/>
      <c r="K79" s="524"/>
      <c r="L79" s="524"/>
      <c r="M79" s="524"/>
      <c r="N79" s="524"/>
      <c r="O79" s="524"/>
      <c r="P79" s="524"/>
      <c r="Q79" s="524"/>
      <c r="R79" s="524"/>
      <c r="S79" s="524"/>
      <c r="T79" s="524"/>
      <c r="U79" s="524"/>
      <c r="V79" s="524"/>
      <c r="W79" s="524"/>
      <c r="X79" s="524"/>
      <c r="Y79" s="524"/>
      <c r="Z79" s="524"/>
      <c r="AA79" s="525"/>
      <c r="AB79" s="16"/>
    </row>
    <row r="80" spans="1:45" ht="13" customHeight="1" x14ac:dyDescent="0.2">
      <c r="A80" s="488" t="str">
        <f>IF(E80="","",INDEX(条例ＶＯＣ,E80,3))</f>
        <v/>
      </c>
      <c r="B80" s="10"/>
      <c r="C80" s="505">
        <v>8</v>
      </c>
      <c r="D80" s="509"/>
      <c r="E80" s="512" t="str">
        <f>IF(D80="","",VLOOKUP(D80,府条例対象物質!$A$3:$B$26,2,FALSE))</f>
        <v/>
      </c>
      <c r="F80" s="515"/>
      <c r="G80" s="518"/>
      <c r="H80" s="490"/>
      <c r="I80" s="495"/>
      <c r="J80" s="499"/>
      <c r="K80" s="490"/>
      <c r="L80" s="495"/>
      <c r="M80" s="499"/>
      <c r="N80" s="495"/>
      <c r="O80" s="499"/>
      <c r="P80" s="495"/>
      <c r="Q80" s="162">
        <v>1</v>
      </c>
      <c r="R80" s="163" t="s">
        <v>351</v>
      </c>
      <c r="S80" s="162">
        <v>1</v>
      </c>
      <c r="T80" s="168" t="s">
        <v>16</v>
      </c>
      <c r="U80" s="193">
        <v>8</v>
      </c>
      <c r="V80" s="168" t="s">
        <v>518</v>
      </c>
      <c r="W80" s="193">
        <v>15</v>
      </c>
      <c r="X80" s="172" t="s">
        <v>525</v>
      </c>
      <c r="Y80" s="490"/>
      <c r="Z80" s="490"/>
      <c r="AA80" s="490"/>
      <c r="AB80" s="16"/>
      <c r="AC80" s="9" t="str">
        <f>IF(E80&lt;&gt;243,CONCATENATE(AD80,AE80,AF80,AG80,AH80,AI80,AJ80,AK80,AL80,AM80,AN80,AO80,AP80,AQ80,AR80,AS80),"")</f>
        <v/>
      </c>
      <c r="AD80" s="9" t="str">
        <f>IF(E80&lt;&gt;"",IF(SUM(Y80:AA80)&lt;1000,"取扱量が空白又は規定値（1000kg)未満です（届出対象であるかを確認してください）。",""),"")</f>
        <v/>
      </c>
      <c r="AE80" s="9" t="str">
        <f>IF(E80&lt;&gt;"",IF(AND(F80="",G80=""),"主な用途を入力してください。",""),"")</f>
        <v/>
      </c>
      <c r="AF80" s="9" t="str">
        <f>IF(OR(H80="",H80=0),"",IF(H80=INT(H80/10^(INT(LOG10(H80))-1))*10^INT(LOG10(H80)-1),"","排出量(大気)の有効数字が２桁ではありません。"))</f>
        <v/>
      </c>
      <c r="AG80" s="9" t="str">
        <f>IF(OR(I80="",I80=0),"",IF(I80=INT(I80/10^(INT(LOG10(I80))-1))*10^INT(LOG10(I80)-1),"","排出量（公共用水域）の有効数字が２桁ではありません。"))</f>
        <v/>
      </c>
      <c r="AH80" s="9" t="str">
        <f>IF(I80&gt;0,IF(J80="","公共用水域への排出先を入力してください。",""),"")</f>
        <v/>
      </c>
      <c r="AI80" s="9" t="str">
        <f>IF(OR(K80="",K80=0),"",IF(K80=INT(K80/10^(INT(LOG10(K80))-1))*10^INT(LOG10(K80)-1),"","排出量（土壌）の有効数字が２桁ではありません。"))</f>
        <v/>
      </c>
      <c r="AJ80" s="9" t="str">
        <f>IF(OR(L80="",L80=0),"",IF(L80=INT(L80/10^(INT(LOG10(L80))-1))*10^INT(LOG10(L80)-1),"","排出量（埋立処分）の有効数字が２桁ではありません。"))</f>
        <v/>
      </c>
      <c r="AK80" s="9" t="str">
        <f>IF(L80&gt;0,IF(M80="","埋立処分場所を入力してください。",""),"")</f>
        <v/>
      </c>
      <c r="AL80" s="9" t="str">
        <f>IF(OR(N80="",N80=0),"",IF(N80=INT(N80/10^(INT(LOG10(N80))-1))*10^INT(LOG10(N80)-1),"","移動量（下水道）の有効数字が２桁ではありません。"))</f>
        <v/>
      </c>
      <c r="AM80" s="9" t="str">
        <f>IF(N80&gt;0,IF(O80="","下水道終末施設名を入力してください。",""),"")</f>
        <v/>
      </c>
      <c r="AN80" s="9" t="str">
        <f>IF(OR(P80="",P80=0),"",IF(P80=INT(P80/10^(INT(LOG10(P80))-1))*10^INT(LOG10(P80)-1),"","移動量（廃棄物）の有効数字が２桁ではありません。"))</f>
        <v/>
      </c>
      <c r="AO80" s="17" t="str">
        <f>IF(P80&gt;0,IF(SUM(別紙１入力!S12:Y12)=0,"廃棄物の処理方法を入力してください。",""),"")</f>
        <v/>
      </c>
      <c r="AP80" s="17" t="str">
        <f>IF(P80&gt;0,IF(SUM(別紙１入力!Z12:AQ12)=0,"廃棄物の種類を入力してください。",""),"")</f>
        <v/>
      </c>
      <c r="AQ80" s="9" t="str">
        <f>IF(OR(Y80="",Y80=0),"",IF(Y80=INT(Y80/10^(INT(LOG10(Y80))-1))*10^INT(LOG10(Y80)-1),"","取扱量（製造）の有効数字が２桁ではありません。"))</f>
        <v/>
      </c>
      <c r="AR80" s="9" t="str">
        <f>IF(OR(Z80="",Z80=0),"",IF(Z80=INT(Z80/10^(INT(LOG10(Z80))-1))*10^INT(LOG10(Z80)-1),"","取扱量（使用）の有効数字が２桁ではありません。"))</f>
        <v/>
      </c>
      <c r="AS80" s="9" t="str">
        <f>IF(OR(AA80="",AA80=0),"",IF(AA80=INT(AA80/10^(INT(LOG10(AA80))-1))*10^INT(LOG10(AA80)-1),"","取扱量（その他）の有効数字が２桁ではありません。"))</f>
        <v/>
      </c>
    </row>
    <row r="81" spans="1:45" ht="13" customHeight="1" x14ac:dyDescent="0.2">
      <c r="A81" s="488"/>
      <c r="B81" s="10"/>
      <c r="C81" s="506"/>
      <c r="D81" s="510"/>
      <c r="E81" s="513"/>
      <c r="F81" s="516"/>
      <c r="G81" s="519"/>
      <c r="H81" s="493"/>
      <c r="I81" s="496"/>
      <c r="J81" s="500"/>
      <c r="K81" s="493"/>
      <c r="L81" s="496"/>
      <c r="M81" s="500"/>
      <c r="N81" s="496"/>
      <c r="O81" s="500"/>
      <c r="P81" s="496"/>
      <c r="Q81" s="164">
        <v>2</v>
      </c>
      <c r="R81" s="165" t="s">
        <v>355</v>
      </c>
      <c r="S81" s="164">
        <v>2</v>
      </c>
      <c r="T81" s="169" t="s">
        <v>17</v>
      </c>
      <c r="U81" s="176">
        <v>9</v>
      </c>
      <c r="V81" s="169" t="s">
        <v>519</v>
      </c>
      <c r="W81" s="176">
        <v>16</v>
      </c>
      <c r="X81" s="173" t="s">
        <v>526</v>
      </c>
      <c r="Y81" s="493"/>
      <c r="Z81" s="491"/>
      <c r="AA81" s="493"/>
      <c r="AB81" s="16"/>
      <c r="AC81" s="9" t="str">
        <f>IF(OR(AA80="",AA80=0),"",IF(AA80=INT(AA80/10^(INT(LOG10(AA80))-1))*10^INT(LOG10(AA80)-1),"","取扱量（その他）の有効数字が２桁ではありません。"))</f>
        <v/>
      </c>
    </row>
    <row r="82" spans="1:45" ht="13" customHeight="1" x14ac:dyDescent="0.2">
      <c r="A82" s="489"/>
      <c r="B82" s="10"/>
      <c r="C82" s="507"/>
      <c r="D82" s="510"/>
      <c r="E82" s="513"/>
      <c r="F82" s="516"/>
      <c r="G82" s="519"/>
      <c r="H82" s="491"/>
      <c r="I82" s="496"/>
      <c r="J82" s="501"/>
      <c r="K82" s="493"/>
      <c r="L82" s="496"/>
      <c r="M82" s="500"/>
      <c r="N82" s="497"/>
      <c r="O82" s="501"/>
      <c r="P82" s="496"/>
      <c r="Q82" s="164">
        <v>3</v>
      </c>
      <c r="R82" s="165" t="s">
        <v>359</v>
      </c>
      <c r="S82" s="164">
        <v>3</v>
      </c>
      <c r="T82" s="169" t="s">
        <v>18</v>
      </c>
      <c r="U82" s="176">
        <v>10</v>
      </c>
      <c r="V82" s="169" t="s">
        <v>520</v>
      </c>
      <c r="W82" s="176">
        <v>17</v>
      </c>
      <c r="X82" s="173" t="s">
        <v>364</v>
      </c>
      <c r="Y82" s="493"/>
      <c r="Z82" s="491"/>
      <c r="AA82" s="493"/>
      <c r="AB82" s="16"/>
    </row>
    <row r="83" spans="1:45" ht="13" customHeight="1" x14ac:dyDescent="0.2">
      <c r="A83" s="489"/>
      <c r="B83" s="10"/>
      <c r="C83" s="507"/>
      <c r="D83" s="510"/>
      <c r="E83" s="513"/>
      <c r="F83" s="516"/>
      <c r="G83" s="519"/>
      <c r="H83" s="491"/>
      <c r="I83" s="496"/>
      <c r="J83" s="501"/>
      <c r="K83" s="493"/>
      <c r="L83" s="496"/>
      <c r="M83" s="500"/>
      <c r="N83" s="497"/>
      <c r="O83" s="501"/>
      <c r="P83" s="496"/>
      <c r="Q83" s="164">
        <v>4</v>
      </c>
      <c r="R83" s="165" t="s">
        <v>366</v>
      </c>
      <c r="S83" s="164">
        <v>4</v>
      </c>
      <c r="T83" s="169" t="s">
        <v>19</v>
      </c>
      <c r="U83" s="176">
        <v>11</v>
      </c>
      <c r="V83" s="169" t="s">
        <v>521</v>
      </c>
      <c r="W83" s="176">
        <v>18</v>
      </c>
      <c r="X83" s="173" t="s">
        <v>369</v>
      </c>
      <c r="Y83" s="493"/>
      <c r="Z83" s="491"/>
      <c r="AA83" s="493"/>
      <c r="AB83" s="16"/>
    </row>
    <row r="84" spans="1:45" ht="13" customHeight="1" x14ac:dyDescent="0.2">
      <c r="A84" s="489"/>
      <c r="B84" s="10"/>
      <c r="C84" s="507"/>
      <c r="D84" s="510"/>
      <c r="E84" s="513"/>
      <c r="F84" s="516"/>
      <c r="G84" s="519"/>
      <c r="H84" s="491"/>
      <c r="I84" s="496"/>
      <c r="J84" s="501"/>
      <c r="K84" s="493"/>
      <c r="L84" s="496"/>
      <c r="M84" s="500"/>
      <c r="N84" s="497"/>
      <c r="O84" s="501"/>
      <c r="P84" s="496"/>
      <c r="Q84" s="164">
        <v>5</v>
      </c>
      <c r="R84" s="165" t="s">
        <v>371</v>
      </c>
      <c r="S84" s="164">
        <v>5</v>
      </c>
      <c r="T84" s="169" t="s">
        <v>20</v>
      </c>
      <c r="U84" s="176">
        <v>12</v>
      </c>
      <c r="V84" s="169" t="s">
        <v>23</v>
      </c>
      <c r="W84" s="176"/>
      <c r="X84" s="174"/>
      <c r="Y84" s="493"/>
      <c r="Z84" s="491"/>
      <c r="AA84" s="493"/>
      <c r="AB84" s="16"/>
    </row>
    <row r="85" spans="1:45" ht="13" customHeight="1" x14ac:dyDescent="0.2">
      <c r="A85" s="489"/>
      <c r="B85" s="10"/>
      <c r="C85" s="507"/>
      <c r="D85" s="510"/>
      <c r="E85" s="513"/>
      <c r="F85" s="516"/>
      <c r="G85" s="519"/>
      <c r="H85" s="491"/>
      <c r="I85" s="496"/>
      <c r="J85" s="501"/>
      <c r="K85" s="493"/>
      <c r="L85" s="496"/>
      <c r="M85" s="500"/>
      <c r="N85" s="497"/>
      <c r="O85" s="501"/>
      <c r="P85" s="496"/>
      <c r="Q85" s="164">
        <v>6</v>
      </c>
      <c r="R85" s="165" t="s">
        <v>374</v>
      </c>
      <c r="S85" s="164">
        <v>6</v>
      </c>
      <c r="T85" s="169" t="s">
        <v>21</v>
      </c>
      <c r="U85" s="176">
        <v>13</v>
      </c>
      <c r="V85" s="169" t="s">
        <v>523</v>
      </c>
      <c r="W85" s="176"/>
      <c r="X85" s="174"/>
      <c r="Y85" s="493"/>
      <c r="Z85" s="491"/>
      <c r="AA85" s="493"/>
      <c r="AB85" s="16"/>
    </row>
    <row r="86" spans="1:45" ht="13" customHeight="1" x14ac:dyDescent="0.2">
      <c r="A86" s="489"/>
      <c r="B86" s="10"/>
      <c r="C86" s="507"/>
      <c r="D86" s="511"/>
      <c r="E86" s="514"/>
      <c r="F86" s="517"/>
      <c r="G86" s="520"/>
      <c r="H86" s="492"/>
      <c r="I86" s="503"/>
      <c r="J86" s="502"/>
      <c r="K86" s="494"/>
      <c r="L86" s="503"/>
      <c r="M86" s="526"/>
      <c r="N86" s="498"/>
      <c r="O86" s="502"/>
      <c r="P86" s="503"/>
      <c r="Q86" s="166">
        <v>7</v>
      </c>
      <c r="R86" s="167" t="s">
        <v>369</v>
      </c>
      <c r="S86" s="166">
        <v>7</v>
      </c>
      <c r="T86" s="170" t="s">
        <v>22</v>
      </c>
      <c r="U86" s="194">
        <v>14</v>
      </c>
      <c r="V86" s="170" t="s">
        <v>524</v>
      </c>
      <c r="W86" s="194"/>
      <c r="X86" s="175"/>
      <c r="Y86" s="494"/>
      <c r="Z86" s="492"/>
      <c r="AA86" s="494"/>
      <c r="AB86" s="16"/>
    </row>
    <row r="87" spans="1:45" ht="30" customHeight="1" x14ac:dyDescent="0.2">
      <c r="A87" s="489"/>
      <c r="B87" s="10"/>
      <c r="C87" s="508"/>
      <c r="D87" s="521" t="s">
        <v>24</v>
      </c>
      <c r="E87" s="522"/>
      <c r="F87" s="523"/>
      <c r="G87" s="524"/>
      <c r="H87" s="524"/>
      <c r="I87" s="524"/>
      <c r="J87" s="524"/>
      <c r="K87" s="524"/>
      <c r="L87" s="524"/>
      <c r="M87" s="524"/>
      <c r="N87" s="524"/>
      <c r="O87" s="524"/>
      <c r="P87" s="524"/>
      <c r="Q87" s="524"/>
      <c r="R87" s="524"/>
      <c r="S87" s="524"/>
      <c r="T87" s="524"/>
      <c r="U87" s="524"/>
      <c r="V87" s="524"/>
      <c r="W87" s="524"/>
      <c r="X87" s="524"/>
      <c r="Y87" s="524"/>
      <c r="Z87" s="524"/>
      <c r="AA87" s="525"/>
      <c r="AB87" s="16"/>
    </row>
    <row r="88" spans="1:45" ht="13" customHeight="1" x14ac:dyDescent="0.2">
      <c r="A88" s="488" t="str">
        <f>IF(E88="","",INDEX(条例ＶＯＣ,E88,3))</f>
        <v/>
      </c>
      <c r="B88" s="10"/>
      <c r="C88" s="505">
        <v>9</v>
      </c>
      <c r="D88" s="509"/>
      <c r="E88" s="512" t="str">
        <f>IF(D88="","",VLOOKUP(D88,府条例対象物質!$A$3:$B$26,2,FALSE))</f>
        <v/>
      </c>
      <c r="F88" s="515"/>
      <c r="G88" s="518"/>
      <c r="H88" s="490"/>
      <c r="I88" s="495"/>
      <c r="J88" s="499"/>
      <c r="K88" s="490"/>
      <c r="L88" s="495"/>
      <c r="M88" s="499"/>
      <c r="N88" s="495"/>
      <c r="O88" s="499"/>
      <c r="P88" s="495"/>
      <c r="Q88" s="162">
        <v>1</v>
      </c>
      <c r="R88" s="163" t="s">
        <v>351</v>
      </c>
      <c r="S88" s="162">
        <v>1</v>
      </c>
      <c r="T88" s="168" t="s">
        <v>16</v>
      </c>
      <c r="U88" s="193">
        <v>8</v>
      </c>
      <c r="V88" s="168" t="s">
        <v>518</v>
      </c>
      <c r="W88" s="193">
        <v>15</v>
      </c>
      <c r="X88" s="172" t="s">
        <v>525</v>
      </c>
      <c r="Y88" s="490"/>
      <c r="Z88" s="490"/>
      <c r="AA88" s="490"/>
      <c r="AB88" s="16"/>
      <c r="AC88" s="9" t="str">
        <f>IF(E88&lt;&gt;243,CONCATENATE(AD88,AE88,AF88,AG88,AH88,AI88,AJ88,AK88,AL88,AM88,AN88,AO88,AP88,AQ88,AR88,AS88),"")</f>
        <v/>
      </c>
      <c r="AD88" s="9" t="str">
        <f>IF(E88&lt;&gt;"",IF(SUM(Y88:AA88)&lt;1000,"取扱量が空白又は規定値（1000kg)未満です（届出対象であるかを確認してください）。",""),"")</f>
        <v/>
      </c>
      <c r="AE88" s="9" t="str">
        <f>IF(E88&lt;&gt;"",IF(AND(F88="",G88=""),"主な用途を入力してください。",""),"")</f>
        <v/>
      </c>
      <c r="AF88" s="9" t="str">
        <f>IF(OR(H88="",H88=0),"",IF(H88=INT(H88/10^(INT(LOG10(H88))-1))*10^INT(LOG10(H88)-1),"","排出量(大気)の有効数字が２桁ではありません。"))</f>
        <v/>
      </c>
      <c r="AG88" s="9" t="str">
        <f>IF(OR(I88="",I88=0),"",IF(I88=INT(I88/10^(INT(LOG10(I88))-1))*10^INT(LOG10(I88)-1),"","排出量（公共用水域）の有効数字が２桁ではありません。"))</f>
        <v/>
      </c>
      <c r="AH88" s="9" t="str">
        <f>IF(I88&gt;0,IF(J88="","公共用水域への排出先を入力してください。",""),"")</f>
        <v/>
      </c>
      <c r="AI88" s="9" t="str">
        <f>IF(OR(K88="",K88=0),"",IF(K88=INT(K88/10^(INT(LOG10(K88))-1))*10^INT(LOG10(K88)-1),"","排出量（土壌）の有効数字が２桁ではありません。"))</f>
        <v/>
      </c>
      <c r="AJ88" s="9" t="str">
        <f>IF(OR(L88="",L88=0),"",IF(L88=INT(L88/10^(INT(LOG10(L88))-1))*10^INT(LOG10(L88)-1),"","排出量（埋立処分）の有効数字が２桁ではありません。"))</f>
        <v/>
      </c>
      <c r="AK88" s="9" t="str">
        <f>IF(L88&gt;0,IF(M88="","埋立処分場所を入力してください。",""),"")</f>
        <v/>
      </c>
      <c r="AL88" s="9" t="str">
        <f>IF(OR(N88="",N88=0),"",IF(N88=INT(N88/10^(INT(LOG10(N88))-1))*10^INT(LOG10(N88)-1),"","移動量（下水道）の有効数字が２桁ではありません。"))</f>
        <v/>
      </c>
      <c r="AM88" s="9" t="str">
        <f>IF(N88&gt;0,IF(O88="","下水道終末施設名を入力してください。",""),"")</f>
        <v/>
      </c>
      <c r="AN88" s="9" t="str">
        <f>IF(OR(P88="",P88=0),"",IF(P88=INT(P88/10^(INT(LOG10(P88))-1))*10^INT(LOG10(P88)-1),"","移動量（廃棄物）の有効数字が２桁ではありません。"))</f>
        <v/>
      </c>
      <c r="AO88" s="17" t="str">
        <f>IF(P88&gt;0,IF(SUM(別紙１入力!S13:Y13)=0,"廃棄物の処理方法を入力してください。",""),"")</f>
        <v/>
      </c>
      <c r="AP88" s="17" t="str">
        <f>IF(P88&gt;0,IF(SUM(別紙１入力!Z13:AQ13)=0,"廃棄物の種類を入力してください。",""),"")</f>
        <v/>
      </c>
      <c r="AQ88" s="9" t="str">
        <f>IF(OR(Y88="",Y88=0),"",IF(Y88=INT(Y88/10^(INT(LOG10(Y88))-1))*10^INT(LOG10(Y88)-1),"","取扱量（製造）の有効数字が２桁ではありません。"))</f>
        <v/>
      </c>
      <c r="AR88" s="9" t="str">
        <f>IF(OR(Z88="",Z88=0),"",IF(Z88=INT(Z88/10^(INT(LOG10(Z88))-1))*10^INT(LOG10(Z88)-1),"","取扱量（使用）の有効数字が２桁ではありません。"))</f>
        <v/>
      </c>
      <c r="AS88" s="9" t="str">
        <f>IF(OR(AA88="",AA88=0),"",IF(AA88=INT(AA88/10^(INT(LOG10(AA88))-1))*10^INT(LOG10(AA88)-1),"","取扱量（その他）の有効数字が２桁ではありません。"))</f>
        <v/>
      </c>
    </row>
    <row r="89" spans="1:45" ht="13" customHeight="1" x14ac:dyDescent="0.2">
      <c r="A89" s="488"/>
      <c r="B89" s="10"/>
      <c r="C89" s="506"/>
      <c r="D89" s="510"/>
      <c r="E89" s="513"/>
      <c r="F89" s="516"/>
      <c r="G89" s="519"/>
      <c r="H89" s="493"/>
      <c r="I89" s="496"/>
      <c r="J89" s="500"/>
      <c r="K89" s="493"/>
      <c r="L89" s="496"/>
      <c r="M89" s="500"/>
      <c r="N89" s="496"/>
      <c r="O89" s="500"/>
      <c r="P89" s="496"/>
      <c r="Q89" s="164">
        <v>2</v>
      </c>
      <c r="R89" s="165" t="s">
        <v>355</v>
      </c>
      <c r="S89" s="164">
        <v>2</v>
      </c>
      <c r="T89" s="169" t="s">
        <v>17</v>
      </c>
      <c r="U89" s="176">
        <v>9</v>
      </c>
      <c r="V89" s="169" t="s">
        <v>519</v>
      </c>
      <c r="W89" s="176">
        <v>16</v>
      </c>
      <c r="X89" s="173" t="s">
        <v>526</v>
      </c>
      <c r="Y89" s="493"/>
      <c r="Z89" s="491"/>
      <c r="AA89" s="493"/>
      <c r="AB89" s="16"/>
      <c r="AC89" s="9" t="str">
        <f>IF(OR(AA88="",AA88=0),"",IF(AA88=INT(AA88/10^(INT(LOG10(AA88))-1))*10^INT(LOG10(AA88)-1),"","取扱量（その他）の有効数字が２桁ではありません。"))</f>
        <v/>
      </c>
    </row>
    <row r="90" spans="1:45" ht="13" customHeight="1" x14ac:dyDescent="0.2">
      <c r="A90" s="489"/>
      <c r="B90" s="10"/>
      <c r="C90" s="507"/>
      <c r="D90" s="510"/>
      <c r="E90" s="513"/>
      <c r="F90" s="516"/>
      <c r="G90" s="519"/>
      <c r="H90" s="491"/>
      <c r="I90" s="496"/>
      <c r="J90" s="501"/>
      <c r="K90" s="493"/>
      <c r="L90" s="496"/>
      <c r="M90" s="500"/>
      <c r="N90" s="497"/>
      <c r="O90" s="501"/>
      <c r="P90" s="496"/>
      <c r="Q90" s="164">
        <v>3</v>
      </c>
      <c r="R90" s="165" t="s">
        <v>359</v>
      </c>
      <c r="S90" s="164">
        <v>3</v>
      </c>
      <c r="T90" s="169" t="s">
        <v>18</v>
      </c>
      <c r="U90" s="176">
        <v>10</v>
      </c>
      <c r="V90" s="169" t="s">
        <v>520</v>
      </c>
      <c r="W90" s="176">
        <v>17</v>
      </c>
      <c r="X90" s="173" t="s">
        <v>364</v>
      </c>
      <c r="Y90" s="493"/>
      <c r="Z90" s="491"/>
      <c r="AA90" s="493"/>
      <c r="AB90" s="16"/>
    </row>
    <row r="91" spans="1:45" ht="13" customHeight="1" x14ac:dyDescent="0.2">
      <c r="A91" s="489"/>
      <c r="B91" s="10"/>
      <c r="C91" s="507"/>
      <c r="D91" s="510"/>
      <c r="E91" s="513"/>
      <c r="F91" s="516"/>
      <c r="G91" s="519"/>
      <c r="H91" s="491"/>
      <c r="I91" s="496"/>
      <c r="J91" s="501"/>
      <c r="K91" s="493"/>
      <c r="L91" s="496"/>
      <c r="M91" s="500"/>
      <c r="N91" s="497"/>
      <c r="O91" s="501"/>
      <c r="P91" s="496"/>
      <c r="Q91" s="164">
        <v>4</v>
      </c>
      <c r="R91" s="165" t="s">
        <v>366</v>
      </c>
      <c r="S91" s="164">
        <v>4</v>
      </c>
      <c r="T91" s="169" t="s">
        <v>19</v>
      </c>
      <c r="U91" s="176">
        <v>11</v>
      </c>
      <c r="V91" s="169" t="s">
        <v>521</v>
      </c>
      <c r="W91" s="176">
        <v>18</v>
      </c>
      <c r="X91" s="173" t="s">
        <v>369</v>
      </c>
      <c r="Y91" s="493"/>
      <c r="Z91" s="491"/>
      <c r="AA91" s="493"/>
      <c r="AB91" s="16"/>
    </row>
    <row r="92" spans="1:45" ht="13" customHeight="1" x14ac:dyDescent="0.2">
      <c r="A92" s="489"/>
      <c r="B92" s="10"/>
      <c r="C92" s="507"/>
      <c r="D92" s="510"/>
      <c r="E92" s="513"/>
      <c r="F92" s="516"/>
      <c r="G92" s="519"/>
      <c r="H92" s="491"/>
      <c r="I92" s="496"/>
      <c r="J92" s="501"/>
      <c r="K92" s="493"/>
      <c r="L92" s="496"/>
      <c r="M92" s="500"/>
      <c r="N92" s="497"/>
      <c r="O92" s="501"/>
      <c r="P92" s="496"/>
      <c r="Q92" s="164">
        <v>5</v>
      </c>
      <c r="R92" s="165" t="s">
        <v>371</v>
      </c>
      <c r="S92" s="164">
        <v>5</v>
      </c>
      <c r="T92" s="169" t="s">
        <v>20</v>
      </c>
      <c r="U92" s="176">
        <v>12</v>
      </c>
      <c r="V92" s="169" t="s">
        <v>23</v>
      </c>
      <c r="W92" s="176"/>
      <c r="X92" s="174"/>
      <c r="Y92" s="493"/>
      <c r="Z92" s="491"/>
      <c r="AA92" s="493"/>
      <c r="AB92" s="16"/>
    </row>
    <row r="93" spans="1:45" ht="13" customHeight="1" x14ac:dyDescent="0.2">
      <c r="A93" s="489"/>
      <c r="B93" s="10"/>
      <c r="C93" s="507"/>
      <c r="D93" s="510"/>
      <c r="E93" s="513"/>
      <c r="F93" s="516"/>
      <c r="G93" s="519"/>
      <c r="H93" s="491"/>
      <c r="I93" s="496"/>
      <c r="J93" s="501"/>
      <c r="K93" s="493"/>
      <c r="L93" s="496"/>
      <c r="M93" s="500"/>
      <c r="N93" s="497"/>
      <c r="O93" s="501"/>
      <c r="P93" s="496"/>
      <c r="Q93" s="164">
        <v>6</v>
      </c>
      <c r="R93" s="165" t="s">
        <v>374</v>
      </c>
      <c r="S93" s="164">
        <v>6</v>
      </c>
      <c r="T93" s="169" t="s">
        <v>21</v>
      </c>
      <c r="U93" s="176">
        <v>13</v>
      </c>
      <c r="V93" s="169" t="s">
        <v>523</v>
      </c>
      <c r="W93" s="176"/>
      <c r="X93" s="174"/>
      <c r="Y93" s="493"/>
      <c r="Z93" s="491"/>
      <c r="AA93" s="493"/>
      <c r="AB93" s="16"/>
    </row>
    <row r="94" spans="1:45" ht="13" customHeight="1" x14ac:dyDescent="0.2">
      <c r="A94" s="489"/>
      <c r="B94" s="10"/>
      <c r="C94" s="507"/>
      <c r="D94" s="511"/>
      <c r="E94" s="514"/>
      <c r="F94" s="517"/>
      <c r="G94" s="520"/>
      <c r="H94" s="492"/>
      <c r="I94" s="503"/>
      <c r="J94" s="502"/>
      <c r="K94" s="494"/>
      <c r="L94" s="503"/>
      <c r="M94" s="526"/>
      <c r="N94" s="498"/>
      <c r="O94" s="502"/>
      <c r="P94" s="503"/>
      <c r="Q94" s="166">
        <v>7</v>
      </c>
      <c r="R94" s="167" t="s">
        <v>369</v>
      </c>
      <c r="S94" s="166">
        <v>7</v>
      </c>
      <c r="T94" s="170" t="s">
        <v>22</v>
      </c>
      <c r="U94" s="194">
        <v>14</v>
      </c>
      <c r="V94" s="170" t="s">
        <v>524</v>
      </c>
      <c r="W94" s="194"/>
      <c r="X94" s="175"/>
      <c r="Y94" s="494"/>
      <c r="Z94" s="492"/>
      <c r="AA94" s="494"/>
      <c r="AB94" s="16"/>
    </row>
    <row r="95" spans="1:45" ht="30" customHeight="1" x14ac:dyDescent="0.2">
      <c r="A95" s="489"/>
      <c r="B95" s="10"/>
      <c r="C95" s="508"/>
      <c r="D95" s="521" t="s">
        <v>24</v>
      </c>
      <c r="E95" s="522"/>
      <c r="F95" s="523"/>
      <c r="G95" s="524"/>
      <c r="H95" s="524"/>
      <c r="I95" s="524"/>
      <c r="J95" s="524"/>
      <c r="K95" s="524"/>
      <c r="L95" s="524"/>
      <c r="M95" s="524"/>
      <c r="N95" s="524"/>
      <c r="O95" s="524"/>
      <c r="P95" s="524"/>
      <c r="Q95" s="524"/>
      <c r="R95" s="524"/>
      <c r="S95" s="524"/>
      <c r="T95" s="524"/>
      <c r="U95" s="524"/>
      <c r="V95" s="524"/>
      <c r="W95" s="524"/>
      <c r="X95" s="524"/>
      <c r="Y95" s="524"/>
      <c r="Z95" s="524"/>
      <c r="AA95" s="525"/>
      <c r="AB95" s="16"/>
    </row>
    <row r="96" spans="1:45" ht="13" customHeight="1" x14ac:dyDescent="0.2">
      <c r="A96" s="488" t="str">
        <f>IF(E96="","",INDEX(条例ＶＯＣ,E96,3))</f>
        <v/>
      </c>
      <c r="B96" s="10"/>
      <c r="C96" s="505">
        <v>10</v>
      </c>
      <c r="D96" s="509"/>
      <c r="E96" s="512" t="str">
        <f>IF(D96="","",VLOOKUP(D96,府条例対象物質!$A$3:$B$26,2,FALSE))</f>
        <v/>
      </c>
      <c r="F96" s="515"/>
      <c r="G96" s="518"/>
      <c r="H96" s="490"/>
      <c r="I96" s="495"/>
      <c r="J96" s="499"/>
      <c r="K96" s="490"/>
      <c r="L96" s="495"/>
      <c r="M96" s="499"/>
      <c r="N96" s="495"/>
      <c r="O96" s="499"/>
      <c r="P96" s="495"/>
      <c r="Q96" s="162">
        <v>1</v>
      </c>
      <c r="R96" s="163" t="s">
        <v>351</v>
      </c>
      <c r="S96" s="162">
        <v>1</v>
      </c>
      <c r="T96" s="168" t="s">
        <v>16</v>
      </c>
      <c r="U96" s="193">
        <v>8</v>
      </c>
      <c r="V96" s="168" t="s">
        <v>518</v>
      </c>
      <c r="W96" s="193">
        <v>15</v>
      </c>
      <c r="X96" s="172" t="s">
        <v>525</v>
      </c>
      <c r="Y96" s="490"/>
      <c r="Z96" s="490"/>
      <c r="AA96" s="490"/>
      <c r="AB96" s="16"/>
      <c r="AC96" s="9" t="str">
        <f>IF(E96&lt;&gt;243,CONCATENATE(AD96,AE96,AF96,AG96,AH96,AI96,AJ96,AK96,AL96,AM96,AN96,AO96,AP96,AQ96,AR96,AS96),"")</f>
        <v/>
      </c>
      <c r="AD96" s="9" t="str">
        <f>IF(E96&lt;&gt;"",IF(SUM(Y96:AA96)&lt;1000,"取扱量が空白又は規定値（1000kg)未満です（届出対象であるかを確認してください）。",""),"")</f>
        <v/>
      </c>
      <c r="AE96" s="9" t="str">
        <f>IF(E96&lt;&gt;"",IF(AND(F96="",G96=""),"主な用途を入力してください。",""),"")</f>
        <v/>
      </c>
      <c r="AF96" s="9" t="str">
        <f>IF(OR(H96="",H96=0),"",IF(H96=INT(H96/10^(INT(LOG10(H96))-1))*10^INT(LOG10(H96)-1),"","排出量(大気)の有効数字が２桁ではありません。"))</f>
        <v/>
      </c>
      <c r="AG96" s="9" t="str">
        <f>IF(OR(I96="",I96=0),"",IF(I96=INT(I96/10^(INT(LOG10(I96))-1))*10^INT(LOG10(I96)-1),"","排出量（公共用水域）の有効数字が２桁ではありません。"))</f>
        <v/>
      </c>
      <c r="AH96" s="9" t="str">
        <f>IF(I96&gt;0,IF(J96="","公共用水域への排出先を入力してください。",""),"")</f>
        <v/>
      </c>
      <c r="AI96" s="9" t="str">
        <f>IF(OR(K96="",K96=0),"",IF(K96=INT(K96/10^(INT(LOG10(K96))-1))*10^INT(LOG10(K96)-1),"","排出量（土壌）の有効数字が２桁ではありません。"))</f>
        <v/>
      </c>
      <c r="AJ96" s="9" t="str">
        <f>IF(OR(L96="",L96=0),"",IF(L96=INT(L96/10^(INT(LOG10(L96))-1))*10^INT(LOG10(L96)-1),"","排出量（埋立処分）の有効数字が２桁ではありません。"))</f>
        <v/>
      </c>
      <c r="AK96" s="9" t="str">
        <f>IF(L96&gt;0,IF(M96="","埋立処分場所を入力してください。",""),"")</f>
        <v/>
      </c>
      <c r="AL96" s="9" t="str">
        <f>IF(OR(N96="",N96=0),"",IF(N96=INT(N96/10^(INT(LOG10(N96))-1))*10^INT(LOG10(N96)-1),"","移動量（下水道）の有効数字が２桁ではありません。"))</f>
        <v/>
      </c>
      <c r="AM96" s="9" t="str">
        <f>IF(N96&gt;0,IF(O96="","下水道終末施設名を入力してください。",""),"")</f>
        <v/>
      </c>
      <c r="AN96" s="9" t="str">
        <f>IF(OR(P96="",P96=0),"",IF(P96=INT(P96/10^(INT(LOG10(P96))-1))*10^INT(LOG10(P96)-1),"","移動量（廃棄物）の有効数字が２桁ではありません。"))</f>
        <v/>
      </c>
      <c r="AO96" s="17" t="str">
        <f>IF(P96&gt;0,IF(SUM(別紙１入力!S14:Y14)=0,"廃棄物の処理方法を入力してください。",""),"")</f>
        <v/>
      </c>
      <c r="AP96" s="17" t="str">
        <f>IF(P96&gt;0,IF(SUM(別紙１入力!Z14:AQ14)=0,"廃棄物の種類を入力してください。",""),"")</f>
        <v/>
      </c>
      <c r="AQ96" s="9" t="str">
        <f>IF(OR(Y96="",Y96=0),"",IF(Y96=INT(Y96/10^(INT(LOG10(Y96))-1))*10^INT(LOG10(Y96)-1),"","取扱量（製造）の有効数字が２桁ではありません。"))</f>
        <v/>
      </c>
      <c r="AR96" s="9" t="str">
        <f>IF(OR(Z96="",Z96=0),"",IF(Z96=INT(Z96/10^(INT(LOG10(Z96))-1))*10^INT(LOG10(Z96)-1),"","取扱量（使用）の有効数字が２桁ではありません。"))</f>
        <v/>
      </c>
      <c r="AS96" s="9" t="str">
        <f>IF(OR(AA96="",AA96=0),"",IF(AA96=INT(AA96/10^(INT(LOG10(AA96))-1))*10^INT(LOG10(AA96)-1),"","取扱量（その他）の有効数字が２桁ではありません。"))</f>
        <v/>
      </c>
    </row>
    <row r="97" spans="1:29" ht="13" customHeight="1" x14ac:dyDescent="0.2">
      <c r="A97" s="488"/>
      <c r="B97" s="10"/>
      <c r="C97" s="506"/>
      <c r="D97" s="510"/>
      <c r="E97" s="513"/>
      <c r="F97" s="516"/>
      <c r="G97" s="519"/>
      <c r="H97" s="493"/>
      <c r="I97" s="496"/>
      <c r="J97" s="500"/>
      <c r="K97" s="493"/>
      <c r="L97" s="496"/>
      <c r="M97" s="500"/>
      <c r="N97" s="496"/>
      <c r="O97" s="500"/>
      <c r="P97" s="496"/>
      <c r="Q97" s="164">
        <v>2</v>
      </c>
      <c r="R97" s="165" t="s">
        <v>355</v>
      </c>
      <c r="S97" s="164">
        <v>2</v>
      </c>
      <c r="T97" s="169" t="s">
        <v>17</v>
      </c>
      <c r="U97" s="176">
        <v>9</v>
      </c>
      <c r="V97" s="169" t="s">
        <v>519</v>
      </c>
      <c r="W97" s="176">
        <v>16</v>
      </c>
      <c r="X97" s="173" t="s">
        <v>526</v>
      </c>
      <c r="Y97" s="493"/>
      <c r="Z97" s="491"/>
      <c r="AA97" s="493"/>
      <c r="AB97" s="16"/>
      <c r="AC97" s="9" t="str">
        <f>IF(OR(AA96="",AA96=0),"",IF(AA96=INT(AA96/10^(INT(LOG10(AA96))-1))*10^INT(LOG10(AA96)-1),"","取扱量（その他）の有効数字が２桁ではありません。"))</f>
        <v/>
      </c>
    </row>
    <row r="98" spans="1:29" ht="13" customHeight="1" x14ac:dyDescent="0.2">
      <c r="A98" s="489"/>
      <c r="B98" s="10"/>
      <c r="C98" s="507"/>
      <c r="D98" s="510"/>
      <c r="E98" s="513"/>
      <c r="F98" s="516"/>
      <c r="G98" s="519"/>
      <c r="H98" s="491"/>
      <c r="I98" s="496"/>
      <c r="J98" s="501"/>
      <c r="K98" s="493"/>
      <c r="L98" s="496"/>
      <c r="M98" s="500"/>
      <c r="N98" s="497"/>
      <c r="O98" s="501"/>
      <c r="P98" s="496"/>
      <c r="Q98" s="164">
        <v>3</v>
      </c>
      <c r="R98" s="165" t="s">
        <v>359</v>
      </c>
      <c r="S98" s="164">
        <v>3</v>
      </c>
      <c r="T98" s="169" t="s">
        <v>18</v>
      </c>
      <c r="U98" s="176">
        <v>10</v>
      </c>
      <c r="V98" s="169" t="s">
        <v>520</v>
      </c>
      <c r="W98" s="176">
        <v>17</v>
      </c>
      <c r="X98" s="173" t="s">
        <v>364</v>
      </c>
      <c r="Y98" s="493"/>
      <c r="Z98" s="491"/>
      <c r="AA98" s="493"/>
      <c r="AB98" s="16"/>
    </row>
    <row r="99" spans="1:29" ht="13" customHeight="1" x14ac:dyDescent="0.2">
      <c r="A99" s="489"/>
      <c r="B99" s="10"/>
      <c r="C99" s="507"/>
      <c r="D99" s="510"/>
      <c r="E99" s="513"/>
      <c r="F99" s="516"/>
      <c r="G99" s="519"/>
      <c r="H99" s="491"/>
      <c r="I99" s="496"/>
      <c r="J99" s="501"/>
      <c r="K99" s="493"/>
      <c r="L99" s="496"/>
      <c r="M99" s="500"/>
      <c r="N99" s="497"/>
      <c r="O99" s="501"/>
      <c r="P99" s="496"/>
      <c r="Q99" s="164">
        <v>4</v>
      </c>
      <c r="R99" s="165" t="s">
        <v>366</v>
      </c>
      <c r="S99" s="164">
        <v>4</v>
      </c>
      <c r="T99" s="169" t="s">
        <v>19</v>
      </c>
      <c r="U99" s="176">
        <v>11</v>
      </c>
      <c r="V99" s="169" t="s">
        <v>521</v>
      </c>
      <c r="W99" s="176">
        <v>18</v>
      </c>
      <c r="X99" s="173" t="s">
        <v>369</v>
      </c>
      <c r="Y99" s="493"/>
      <c r="Z99" s="491"/>
      <c r="AA99" s="493"/>
      <c r="AB99" s="16"/>
    </row>
    <row r="100" spans="1:29" ht="13" customHeight="1" x14ac:dyDescent="0.2">
      <c r="A100" s="489"/>
      <c r="B100" s="10"/>
      <c r="C100" s="507"/>
      <c r="D100" s="510"/>
      <c r="E100" s="513"/>
      <c r="F100" s="516"/>
      <c r="G100" s="519"/>
      <c r="H100" s="491"/>
      <c r="I100" s="496"/>
      <c r="J100" s="501"/>
      <c r="K100" s="493"/>
      <c r="L100" s="496"/>
      <c r="M100" s="500"/>
      <c r="N100" s="497"/>
      <c r="O100" s="501"/>
      <c r="P100" s="496"/>
      <c r="Q100" s="164">
        <v>5</v>
      </c>
      <c r="R100" s="165" t="s">
        <v>371</v>
      </c>
      <c r="S100" s="164">
        <v>5</v>
      </c>
      <c r="T100" s="169" t="s">
        <v>20</v>
      </c>
      <c r="U100" s="176">
        <v>12</v>
      </c>
      <c r="V100" s="169" t="s">
        <v>23</v>
      </c>
      <c r="W100" s="176"/>
      <c r="X100" s="174"/>
      <c r="Y100" s="493"/>
      <c r="Z100" s="491"/>
      <c r="AA100" s="493"/>
      <c r="AB100" s="16"/>
    </row>
    <row r="101" spans="1:29" ht="13" customHeight="1" x14ac:dyDescent="0.2">
      <c r="A101" s="489"/>
      <c r="B101" s="10"/>
      <c r="C101" s="507"/>
      <c r="D101" s="510"/>
      <c r="E101" s="513"/>
      <c r="F101" s="516"/>
      <c r="G101" s="519"/>
      <c r="H101" s="491"/>
      <c r="I101" s="496"/>
      <c r="J101" s="501"/>
      <c r="K101" s="493"/>
      <c r="L101" s="496"/>
      <c r="M101" s="500"/>
      <c r="N101" s="497"/>
      <c r="O101" s="501"/>
      <c r="P101" s="496"/>
      <c r="Q101" s="164">
        <v>6</v>
      </c>
      <c r="R101" s="165" t="s">
        <v>374</v>
      </c>
      <c r="S101" s="164">
        <v>6</v>
      </c>
      <c r="T101" s="169" t="s">
        <v>21</v>
      </c>
      <c r="U101" s="176">
        <v>13</v>
      </c>
      <c r="V101" s="169" t="s">
        <v>523</v>
      </c>
      <c r="W101" s="176"/>
      <c r="X101" s="174"/>
      <c r="Y101" s="493"/>
      <c r="Z101" s="491"/>
      <c r="AA101" s="493"/>
      <c r="AB101" s="16"/>
    </row>
    <row r="102" spans="1:29" ht="13" customHeight="1" x14ac:dyDescent="0.2">
      <c r="A102" s="489"/>
      <c r="B102" s="10"/>
      <c r="C102" s="507"/>
      <c r="D102" s="511"/>
      <c r="E102" s="514"/>
      <c r="F102" s="517"/>
      <c r="G102" s="520"/>
      <c r="H102" s="492"/>
      <c r="I102" s="503"/>
      <c r="J102" s="502"/>
      <c r="K102" s="494"/>
      <c r="L102" s="503"/>
      <c r="M102" s="526"/>
      <c r="N102" s="498"/>
      <c r="O102" s="502"/>
      <c r="P102" s="503"/>
      <c r="Q102" s="166">
        <v>7</v>
      </c>
      <c r="R102" s="167" t="s">
        <v>369</v>
      </c>
      <c r="S102" s="166">
        <v>7</v>
      </c>
      <c r="T102" s="170" t="s">
        <v>22</v>
      </c>
      <c r="U102" s="194">
        <v>14</v>
      </c>
      <c r="V102" s="170" t="s">
        <v>524</v>
      </c>
      <c r="W102" s="194"/>
      <c r="X102" s="175"/>
      <c r="Y102" s="494"/>
      <c r="Z102" s="492"/>
      <c r="AA102" s="494"/>
      <c r="AB102" s="16"/>
    </row>
    <row r="103" spans="1:29" ht="30" customHeight="1" x14ac:dyDescent="0.2">
      <c r="A103" s="489"/>
      <c r="B103" s="10"/>
      <c r="C103" s="508"/>
      <c r="D103" s="521" t="s">
        <v>24</v>
      </c>
      <c r="E103" s="522"/>
      <c r="F103" s="523"/>
      <c r="G103" s="524"/>
      <c r="H103" s="524"/>
      <c r="I103" s="524"/>
      <c r="J103" s="524"/>
      <c r="K103" s="524"/>
      <c r="L103" s="524"/>
      <c r="M103" s="524"/>
      <c r="N103" s="524"/>
      <c r="O103" s="524"/>
      <c r="P103" s="524"/>
      <c r="Q103" s="524"/>
      <c r="R103" s="524"/>
      <c r="S103" s="524"/>
      <c r="T103" s="524"/>
      <c r="U103" s="524"/>
      <c r="V103" s="524"/>
      <c r="W103" s="524"/>
      <c r="X103" s="524"/>
      <c r="Y103" s="524"/>
      <c r="Z103" s="524"/>
      <c r="AA103" s="525"/>
      <c r="AB103" s="16"/>
    </row>
    <row r="104" spans="1:29" ht="18" customHeight="1" x14ac:dyDescent="0.2">
      <c r="A104" s="153"/>
      <c r="B104" s="10"/>
      <c r="C104" s="482" t="s">
        <v>1142</v>
      </c>
      <c r="D104" s="483"/>
      <c r="E104" s="483"/>
      <c r="F104" s="483"/>
      <c r="G104" s="483"/>
      <c r="H104" s="483"/>
      <c r="I104" s="483"/>
      <c r="J104" s="483"/>
      <c r="K104" s="483"/>
      <c r="L104" s="483"/>
      <c r="M104" s="483"/>
      <c r="N104" s="483"/>
      <c r="O104" s="483"/>
      <c r="P104" s="483"/>
      <c r="Q104" s="483"/>
      <c r="R104" s="483"/>
      <c r="S104" s="483"/>
      <c r="T104" s="483"/>
      <c r="U104" s="483"/>
      <c r="V104" s="483"/>
      <c r="W104" s="483"/>
      <c r="X104" s="483"/>
      <c r="Y104" s="483"/>
      <c r="Z104" s="483"/>
      <c r="AA104" s="483"/>
      <c r="AB104" s="16"/>
    </row>
    <row r="105" spans="1:29" ht="18" customHeight="1" x14ac:dyDescent="0.2">
      <c r="A105" s="153"/>
      <c r="B105" s="10"/>
      <c r="C105" s="484"/>
      <c r="D105" s="484"/>
      <c r="E105" s="484"/>
      <c r="F105" s="484"/>
      <c r="G105" s="484"/>
      <c r="H105" s="484"/>
      <c r="I105" s="484"/>
      <c r="J105" s="484"/>
      <c r="K105" s="484"/>
      <c r="L105" s="484"/>
      <c r="M105" s="484"/>
      <c r="N105" s="484"/>
      <c r="O105" s="484"/>
      <c r="P105" s="484"/>
      <c r="Q105" s="484"/>
      <c r="R105" s="484"/>
      <c r="S105" s="484"/>
      <c r="T105" s="484"/>
      <c r="U105" s="484"/>
      <c r="V105" s="484"/>
      <c r="W105" s="484"/>
      <c r="X105" s="484"/>
      <c r="Y105" s="484"/>
      <c r="Z105" s="484"/>
      <c r="AA105" s="484"/>
      <c r="AB105" s="16"/>
    </row>
    <row r="106" spans="1:29" ht="18" customHeight="1" thickBot="1" x14ac:dyDescent="0.25">
      <c r="A106" s="153"/>
      <c r="B106" s="10"/>
      <c r="C106" s="485"/>
      <c r="D106" s="485"/>
      <c r="E106" s="485"/>
      <c r="F106" s="485"/>
      <c r="G106" s="485"/>
      <c r="H106" s="485"/>
      <c r="I106" s="485"/>
      <c r="J106" s="485"/>
      <c r="K106" s="485"/>
      <c r="L106" s="485"/>
      <c r="M106" s="485"/>
      <c r="N106" s="485"/>
      <c r="O106" s="485"/>
      <c r="P106" s="485"/>
      <c r="Q106" s="485"/>
      <c r="R106" s="485"/>
      <c r="S106" s="485"/>
      <c r="T106" s="485"/>
      <c r="U106" s="485"/>
      <c r="V106" s="485"/>
      <c r="W106" s="485"/>
      <c r="X106" s="485"/>
      <c r="Y106" s="485"/>
      <c r="Z106" s="485"/>
      <c r="AA106" s="485"/>
      <c r="AB106" s="16"/>
    </row>
    <row r="107" spans="1:29" ht="24" customHeight="1" thickBot="1" x14ac:dyDescent="0.25">
      <c r="A107" s="153"/>
      <c r="B107" s="10"/>
      <c r="C107" s="23" t="s">
        <v>247</v>
      </c>
      <c r="D107" s="24"/>
      <c r="E107" s="486"/>
      <c r="F107" s="486"/>
      <c r="G107" s="486"/>
      <c r="H107" s="486"/>
      <c r="I107" s="486"/>
      <c r="J107" s="486"/>
      <c r="K107" s="486"/>
      <c r="L107" s="486"/>
      <c r="M107" s="486"/>
      <c r="N107" s="486"/>
      <c r="O107" s="486"/>
      <c r="P107" s="486"/>
      <c r="Q107" s="486"/>
      <c r="R107" s="486"/>
      <c r="S107" s="486"/>
      <c r="T107" s="486"/>
      <c r="U107" s="486"/>
      <c r="V107" s="486"/>
      <c r="W107" s="486"/>
      <c r="X107" s="486"/>
      <c r="Y107" s="486"/>
      <c r="Z107" s="486"/>
      <c r="AA107" s="487"/>
      <c r="AB107" s="16"/>
    </row>
    <row r="108" spans="1:29" ht="4" customHeight="1" thickBot="1" x14ac:dyDescent="0.25">
      <c r="A108" s="153"/>
      <c r="B108" s="25"/>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7"/>
    </row>
    <row r="109" spans="1:29" ht="4" customHeight="1" x14ac:dyDescent="0.2">
      <c r="A109" s="153"/>
      <c r="B109" s="6"/>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8"/>
    </row>
    <row r="110" spans="1:29" ht="16.5" x14ac:dyDescent="0.2">
      <c r="A110" s="153"/>
      <c r="B110" s="10"/>
      <c r="C110" s="11"/>
      <c r="D110" s="11"/>
      <c r="E110" s="157" t="s">
        <v>542</v>
      </c>
      <c r="F110" s="12"/>
      <c r="G110" s="157" t="s">
        <v>478</v>
      </c>
      <c r="H110" s="11"/>
      <c r="I110" s="11"/>
      <c r="J110" s="12"/>
      <c r="K110" s="13"/>
      <c r="L110" s="14"/>
      <c r="M110" s="14"/>
      <c r="N110" s="14"/>
      <c r="O110" s="14"/>
      <c r="P110" s="14"/>
      <c r="Q110" s="14"/>
      <c r="R110" s="14"/>
      <c r="S110" s="14"/>
      <c r="T110" s="14"/>
      <c r="U110" s="14"/>
      <c r="V110" s="14"/>
      <c r="W110" s="14"/>
      <c r="X110" s="14"/>
      <c r="Y110" s="14"/>
      <c r="Z110" s="155" t="s">
        <v>454</v>
      </c>
      <c r="AA110" s="155">
        <v>3</v>
      </c>
      <c r="AB110" s="16"/>
    </row>
    <row r="111" spans="1:29" ht="4" customHeight="1" x14ac:dyDescent="0.2">
      <c r="A111" s="153"/>
      <c r="B111" s="10"/>
      <c r="C111" s="11"/>
      <c r="D111" s="18"/>
      <c r="E111" s="11"/>
      <c r="F111" s="12"/>
      <c r="G111" s="12"/>
      <c r="H111" s="11"/>
      <c r="I111" s="11"/>
      <c r="J111" s="12"/>
      <c r="K111" s="13"/>
      <c r="L111" s="14"/>
      <c r="M111" s="14"/>
      <c r="N111" s="14"/>
      <c r="O111" s="14"/>
      <c r="P111" s="14"/>
      <c r="Q111" s="14"/>
      <c r="R111" s="14"/>
      <c r="S111" s="14"/>
      <c r="T111" s="14"/>
      <c r="U111" s="14"/>
      <c r="V111" s="14"/>
      <c r="W111" s="14"/>
      <c r="X111" s="14"/>
      <c r="Y111" s="14"/>
      <c r="Z111" s="19"/>
      <c r="AA111" s="20"/>
      <c r="AB111" s="16"/>
    </row>
    <row r="112" spans="1:29" ht="4" customHeight="1" x14ac:dyDescent="0.2">
      <c r="A112" s="153"/>
      <c r="B112" s="10"/>
      <c r="C112" s="11"/>
      <c r="D112" s="21"/>
      <c r="E112" s="21"/>
      <c r="F112" s="21"/>
      <c r="G112" s="21"/>
      <c r="H112" s="11"/>
      <c r="I112" s="11"/>
      <c r="J112" s="11"/>
      <c r="K112" s="11"/>
      <c r="L112" s="11"/>
      <c r="M112" s="11"/>
      <c r="N112" s="11"/>
      <c r="O112" s="11"/>
      <c r="P112" s="11"/>
      <c r="Q112" s="11"/>
      <c r="R112" s="11"/>
      <c r="S112" s="11"/>
      <c r="T112" s="11"/>
      <c r="U112" s="11"/>
      <c r="V112" s="11"/>
      <c r="W112" s="11"/>
      <c r="X112" s="11"/>
      <c r="Y112" s="21"/>
      <c r="Z112" s="21"/>
      <c r="AA112" s="21"/>
      <c r="AB112" s="16"/>
    </row>
    <row r="113" spans="1:45" ht="18" customHeight="1" x14ac:dyDescent="0.2">
      <c r="A113" s="153"/>
      <c r="B113" s="10"/>
      <c r="C113" s="550" t="s">
        <v>543</v>
      </c>
      <c r="D113" s="553" t="s">
        <v>5</v>
      </c>
      <c r="E113" s="553" t="s">
        <v>545</v>
      </c>
      <c r="F113" s="558" t="s">
        <v>499</v>
      </c>
      <c r="G113" s="559"/>
      <c r="H113" s="564" t="s">
        <v>546</v>
      </c>
      <c r="I113" s="565"/>
      <c r="J113" s="565"/>
      <c r="K113" s="565"/>
      <c r="L113" s="565"/>
      <c r="M113" s="566"/>
      <c r="N113" s="564" t="s">
        <v>528</v>
      </c>
      <c r="O113" s="565"/>
      <c r="P113" s="565"/>
      <c r="Q113" s="565"/>
      <c r="R113" s="565"/>
      <c r="S113" s="565"/>
      <c r="T113" s="565"/>
      <c r="U113" s="565"/>
      <c r="V113" s="565"/>
      <c r="W113" s="565"/>
      <c r="X113" s="566"/>
      <c r="Y113" s="565" t="s">
        <v>529</v>
      </c>
      <c r="Z113" s="567"/>
      <c r="AA113" s="568"/>
      <c r="AB113" s="22"/>
    </row>
    <row r="114" spans="1:45" ht="18" customHeight="1" x14ac:dyDescent="0.2">
      <c r="A114" s="153"/>
      <c r="B114" s="10"/>
      <c r="C114" s="551"/>
      <c r="D114" s="554"/>
      <c r="E114" s="556"/>
      <c r="F114" s="560"/>
      <c r="G114" s="561"/>
      <c r="H114" s="159" t="s">
        <v>482</v>
      </c>
      <c r="I114" s="564" t="s">
        <v>484</v>
      </c>
      <c r="J114" s="566"/>
      <c r="K114" s="160" t="s">
        <v>485</v>
      </c>
      <c r="L114" s="564" t="s">
        <v>487</v>
      </c>
      <c r="M114" s="566"/>
      <c r="N114" s="564" t="s">
        <v>482</v>
      </c>
      <c r="O114" s="570"/>
      <c r="P114" s="564" t="s">
        <v>484</v>
      </c>
      <c r="Q114" s="565"/>
      <c r="R114" s="571"/>
      <c r="S114" s="571"/>
      <c r="T114" s="571"/>
      <c r="U114" s="571"/>
      <c r="V114" s="571"/>
      <c r="W114" s="571"/>
      <c r="X114" s="570"/>
      <c r="Y114" s="158" t="s">
        <v>490</v>
      </c>
      <c r="Z114" s="159" t="s">
        <v>484</v>
      </c>
      <c r="AA114" s="161" t="s">
        <v>485</v>
      </c>
      <c r="AB114" s="22"/>
    </row>
    <row r="115" spans="1:45" ht="18" customHeight="1" x14ac:dyDescent="0.2">
      <c r="A115" s="153"/>
      <c r="B115" s="10"/>
      <c r="C115" s="551"/>
      <c r="D115" s="554"/>
      <c r="E115" s="556"/>
      <c r="F115" s="560"/>
      <c r="G115" s="561"/>
      <c r="H115" s="572" t="s">
        <v>4</v>
      </c>
      <c r="I115" s="575" t="s">
        <v>6</v>
      </c>
      <c r="J115" s="576"/>
      <c r="K115" s="572" t="s">
        <v>1175</v>
      </c>
      <c r="L115" s="577" t="s">
        <v>7</v>
      </c>
      <c r="M115" s="578"/>
      <c r="N115" s="575" t="s">
        <v>8</v>
      </c>
      <c r="O115" s="576"/>
      <c r="P115" s="575" t="s">
        <v>9</v>
      </c>
      <c r="Q115" s="579"/>
      <c r="R115" s="579"/>
      <c r="S115" s="579"/>
      <c r="T115" s="579"/>
      <c r="U115" s="579"/>
      <c r="V115" s="579"/>
      <c r="W115" s="579"/>
      <c r="X115" s="576"/>
      <c r="Y115" s="530" t="s">
        <v>491</v>
      </c>
      <c r="Z115" s="530" t="s">
        <v>492</v>
      </c>
      <c r="AA115" s="534" t="s">
        <v>1174</v>
      </c>
      <c r="AB115" s="22"/>
    </row>
    <row r="116" spans="1:45" ht="18" customHeight="1" x14ac:dyDescent="0.2">
      <c r="A116" s="153"/>
      <c r="B116" s="10"/>
      <c r="C116" s="551"/>
      <c r="D116" s="554"/>
      <c r="E116" s="556"/>
      <c r="F116" s="560"/>
      <c r="G116" s="561"/>
      <c r="H116" s="573"/>
      <c r="I116" s="535"/>
      <c r="J116" s="537" t="s">
        <v>10</v>
      </c>
      <c r="K116" s="573"/>
      <c r="L116" s="539" t="s">
        <v>11</v>
      </c>
      <c r="M116" s="537" t="s">
        <v>12</v>
      </c>
      <c r="N116" s="539"/>
      <c r="O116" s="537" t="s">
        <v>1177</v>
      </c>
      <c r="P116" s="539"/>
      <c r="Q116" s="546" t="s">
        <v>13</v>
      </c>
      <c r="R116" s="547"/>
      <c r="S116" s="547"/>
      <c r="T116" s="547"/>
      <c r="U116" s="547"/>
      <c r="V116" s="547"/>
      <c r="W116" s="547"/>
      <c r="X116" s="548"/>
      <c r="Y116" s="531"/>
      <c r="Z116" s="533"/>
      <c r="AA116" s="533"/>
      <c r="AB116" s="22"/>
    </row>
    <row r="117" spans="1:45" ht="51" customHeight="1" x14ac:dyDescent="0.2">
      <c r="A117" s="153"/>
      <c r="B117" s="10"/>
      <c r="C117" s="552"/>
      <c r="D117" s="555"/>
      <c r="E117" s="557"/>
      <c r="F117" s="562"/>
      <c r="G117" s="563"/>
      <c r="H117" s="574"/>
      <c r="I117" s="536"/>
      <c r="J117" s="538"/>
      <c r="K117" s="574"/>
      <c r="L117" s="540"/>
      <c r="M117" s="538"/>
      <c r="N117" s="541"/>
      <c r="O117" s="569"/>
      <c r="P117" s="541"/>
      <c r="Q117" s="543" t="s">
        <v>14</v>
      </c>
      <c r="R117" s="549"/>
      <c r="S117" s="543" t="s">
        <v>1176</v>
      </c>
      <c r="T117" s="544"/>
      <c r="U117" s="544"/>
      <c r="V117" s="544"/>
      <c r="W117" s="544"/>
      <c r="X117" s="545"/>
      <c r="Y117" s="532"/>
      <c r="Z117" s="532"/>
      <c r="AA117" s="532"/>
      <c r="AB117" s="22"/>
    </row>
    <row r="118" spans="1:45" ht="13" customHeight="1" x14ac:dyDescent="0.2">
      <c r="A118" s="488" t="str">
        <f>IF(E118="","",INDEX(条例ＶＯＣ,E118,3))</f>
        <v/>
      </c>
      <c r="B118" s="10"/>
      <c r="C118" s="505">
        <v>11</v>
      </c>
      <c r="D118" s="509"/>
      <c r="E118" s="512" t="str">
        <f>IF(D118="","",VLOOKUP(D118,府条例対象物質!$A$3:$B$26,2,FALSE))</f>
        <v/>
      </c>
      <c r="F118" s="515"/>
      <c r="G118" s="518"/>
      <c r="H118" s="490"/>
      <c r="I118" s="495"/>
      <c r="J118" s="499"/>
      <c r="K118" s="490"/>
      <c r="L118" s="495"/>
      <c r="M118" s="499"/>
      <c r="N118" s="495"/>
      <c r="O118" s="499"/>
      <c r="P118" s="542"/>
      <c r="Q118" s="162">
        <v>1</v>
      </c>
      <c r="R118" s="163" t="s">
        <v>351</v>
      </c>
      <c r="S118" s="162">
        <v>1</v>
      </c>
      <c r="T118" s="168" t="s">
        <v>16</v>
      </c>
      <c r="U118" s="193">
        <v>8</v>
      </c>
      <c r="V118" s="168" t="s">
        <v>518</v>
      </c>
      <c r="W118" s="193">
        <v>15</v>
      </c>
      <c r="X118" s="172" t="s">
        <v>525</v>
      </c>
      <c r="Y118" s="490"/>
      <c r="Z118" s="490"/>
      <c r="AA118" s="490"/>
      <c r="AB118" s="16"/>
      <c r="AC118" s="9" t="str">
        <f>IF(E118&lt;&gt;243,CONCATENATE(AD118,AE118,AF118,AG118,AH118,AI118,AJ118,AK118,AL118,AM118,AN118,AO118,AP118,AQ118,AR118,AS118),"")</f>
        <v/>
      </c>
      <c r="AD118" s="9" t="str">
        <f>IF(E118&lt;&gt;"",IF(SUM(Y118:AA118)&lt;1000,"取扱量が空白又は規定値（1000kg)未満です（届出対象であるかを確認してください）。",""),"")</f>
        <v/>
      </c>
      <c r="AE118" s="9" t="str">
        <f>IF(E118&lt;&gt;"",IF(AND(F118="",G118=""),"主な用途を入力してください。",""),"")</f>
        <v/>
      </c>
      <c r="AF118" s="9" t="str">
        <f>IF(OR(H118="",H118=0),"",IF(H118=INT(H118/10^(INT(LOG10(H118))-1))*10^INT(LOG10(H118)-1),"","排出量(大気)の有効数字が２桁ではありません。"))</f>
        <v/>
      </c>
      <c r="AG118" s="9" t="str">
        <f>IF(OR(I118="",I118=0),"",IF(I118=INT(I118/10^(INT(LOG10(I118))-1))*10^INT(LOG10(I118)-1),"","排出量（公共用水域）の有効数字が２桁ではありません。"))</f>
        <v/>
      </c>
      <c r="AH118" s="9" t="str">
        <f>IF(I118&gt;0,IF(J118="","公共用水域への排出先を入力してください。",""),"")</f>
        <v/>
      </c>
      <c r="AI118" s="9" t="str">
        <f>IF(OR(K118="",K118=0),"",IF(K118=INT(K118/10^(INT(LOG10(K118))-1))*10^INT(LOG10(K118)-1),"","排出量（土壌）の有効数字が２桁ではありません。"))</f>
        <v/>
      </c>
      <c r="AJ118" s="9" t="str">
        <f>IF(OR(L118="",L118=0),"",IF(L118=INT(L118/10^(INT(LOG10(L118))-1))*10^INT(LOG10(L118)-1),"","排出量（埋立処分）の有効数字が２桁ではありません。"))</f>
        <v/>
      </c>
      <c r="AK118" s="9" t="str">
        <f>IF(L118&gt;0,IF(M118="","埋立処分場所を入力してください。",""),"")</f>
        <v/>
      </c>
      <c r="AL118" s="9" t="str">
        <f>IF(OR(N118="",N118=0),"",IF(N118=INT(N118/10^(INT(LOG10(N118))-1))*10^INT(LOG10(N118)-1),"","移動量（下水道）の有効数字が２桁ではありません。"))</f>
        <v/>
      </c>
      <c r="AM118" s="9" t="str">
        <f>IF(N118&gt;0,IF(O118="","下水道終末施設名を入力してください。",""),"")</f>
        <v/>
      </c>
      <c r="AN118" s="9" t="str">
        <f>IF(OR(P118="",P118=0),"",IF(P118=INT(P118/10^(INT(LOG10(P118))-1))*10^INT(LOG10(P118)-1),"","移動量（廃棄物）の有効数字が２桁ではありません。"))</f>
        <v/>
      </c>
      <c r="AO118" s="17" t="str">
        <f>IF(P118&gt;0,IF(SUM(別紙１入力!S15:Y15)=0,"廃棄物の処理方法を入力してください。",""),"")</f>
        <v/>
      </c>
      <c r="AP118" s="17" t="str">
        <f>IF(P118&gt;0,IF(SUM(別紙１入力!Z15:AQ15)=0,"廃棄物の種類を入力してください。",""),"")</f>
        <v/>
      </c>
      <c r="AQ118" s="9" t="str">
        <f>IF(OR(Y118="",Y118=0),"",IF(Y118=INT(Y118/10^(INT(LOG10(Y118))-1))*10^INT(LOG10(Y118)-1),"","取扱量（製造）の有効数字が２桁ではありません。"))</f>
        <v/>
      </c>
      <c r="AR118" s="9" t="str">
        <f>IF(OR(Z118="",Z118=0),"",IF(Z118=INT(Z118/10^(INT(LOG10(Z118))-1))*10^INT(LOG10(Z118)-1),"","取扱量（使用）の有効数字が２桁ではありません。"))</f>
        <v/>
      </c>
      <c r="AS118" s="9" t="str">
        <f>IF(OR(AA118="",AA118=0),"",IF(AA118=INT(AA118/10^(INT(LOG10(AA118))-1))*10^INT(LOG10(AA118)-1),"","取扱量（その他）の有効数字が２桁ではありません。"))</f>
        <v/>
      </c>
    </row>
    <row r="119" spans="1:45" ht="13" customHeight="1" x14ac:dyDescent="0.2">
      <c r="A119" s="488"/>
      <c r="B119" s="10"/>
      <c r="C119" s="506"/>
      <c r="D119" s="510"/>
      <c r="E119" s="513"/>
      <c r="F119" s="516"/>
      <c r="G119" s="519"/>
      <c r="H119" s="493"/>
      <c r="I119" s="496"/>
      <c r="J119" s="500"/>
      <c r="K119" s="493"/>
      <c r="L119" s="496"/>
      <c r="M119" s="500"/>
      <c r="N119" s="496"/>
      <c r="O119" s="500"/>
      <c r="P119" s="542"/>
      <c r="Q119" s="164">
        <v>2</v>
      </c>
      <c r="R119" s="165" t="s">
        <v>355</v>
      </c>
      <c r="S119" s="164">
        <v>2</v>
      </c>
      <c r="T119" s="169" t="s">
        <v>17</v>
      </c>
      <c r="U119" s="176">
        <v>9</v>
      </c>
      <c r="V119" s="169" t="s">
        <v>519</v>
      </c>
      <c r="W119" s="176">
        <v>16</v>
      </c>
      <c r="X119" s="173" t="s">
        <v>526</v>
      </c>
      <c r="Y119" s="493"/>
      <c r="Z119" s="491"/>
      <c r="AA119" s="493"/>
      <c r="AB119" s="16"/>
      <c r="AC119" s="9" t="str">
        <f>IF(OR(AA118="",AA118=0),"",IF(AA118=INT(AA118/10^(INT(LOG10(AA118))-1))*10^INT(LOG10(AA118)-1),"","取扱量（その他）の有効数字が２桁ではありません。"))</f>
        <v/>
      </c>
    </row>
    <row r="120" spans="1:45" ht="13" customHeight="1" x14ac:dyDescent="0.2">
      <c r="A120" s="489"/>
      <c r="B120" s="10"/>
      <c r="C120" s="507"/>
      <c r="D120" s="510"/>
      <c r="E120" s="513"/>
      <c r="F120" s="516"/>
      <c r="G120" s="519"/>
      <c r="H120" s="491"/>
      <c r="I120" s="496"/>
      <c r="J120" s="501"/>
      <c r="K120" s="493"/>
      <c r="L120" s="496"/>
      <c r="M120" s="500"/>
      <c r="N120" s="497"/>
      <c r="O120" s="501"/>
      <c r="P120" s="542"/>
      <c r="Q120" s="164">
        <v>3</v>
      </c>
      <c r="R120" s="165" t="s">
        <v>359</v>
      </c>
      <c r="S120" s="164">
        <v>3</v>
      </c>
      <c r="T120" s="169" t="s">
        <v>18</v>
      </c>
      <c r="U120" s="176">
        <v>10</v>
      </c>
      <c r="V120" s="169" t="s">
        <v>520</v>
      </c>
      <c r="W120" s="176">
        <v>17</v>
      </c>
      <c r="X120" s="173" t="s">
        <v>364</v>
      </c>
      <c r="Y120" s="493"/>
      <c r="Z120" s="491"/>
      <c r="AA120" s="493"/>
      <c r="AB120" s="16"/>
    </row>
    <row r="121" spans="1:45" ht="13" customHeight="1" x14ac:dyDescent="0.2">
      <c r="A121" s="489"/>
      <c r="B121" s="10"/>
      <c r="C121" s="507"/>
      <c r="D121" s="510"/>
      <c r="E121" s="513"/>
      <c r="F121" s="516"/>
      <c r="G121" s="519"/>
      <c r="H121" s="491"/>
      <c r="I121" s="496"/>
      <c r="J121" s="501"/>
      <c r="K121" s="493"/>
      <c r="L121" s="496"/>
      <c r="M121" s="500"/>
      <c r="N121" s="497"/>
      <c r="O121" s="501"/>
      <c r="P121" s="542"/>
      <c r="Q121" s="164">
        <v>4</v>
      </c>
      <c r="R121" s="165" t="s">
        <v>366</v>
      </c>
      <c r="S121" s="164">
        <v>4</v>
      </c>
      <c r="T121" s="169" t="s">
        <v>19</v>
      </c>
      <c r="U121" s="176">
        <v>11</v>
      </c>
      <c r="V121" s="169" t="s">
        <v>521</v>
      </c>
      <c r="W121" s="176">
        <v>18</v>
      </c>
      <c r="X121" s="173" t="s">
        <v>369</v>
      </c>
      <c r="Y121" s="493"/>
      <c r="Z121" s="491"/>
      <c r="AA121" s="493"/>
      <c r="AB121" s="16"/>
    </row>
    <row r="122" spans="1:45" ht="13" customHeight="1" x14ac:dyDescent="0.2">
      <c r="A122" s="489"/>
      <c r="B122" s="10"/>
      <c r="C122" s="507"/>
      <c r="D122" s="510"/>
      <c r="E122" s="513"/>
      <c r="F122" s="516"/>
      <c r="G122" s="519"/>
      <c r="H122" s="491"/>
      <c r="I122" s="496"/>
      <c r="J122" s="501"/>
      <c r="K122" s="493"/>
      <c r="L122" s="496"/>
      <c r="M122" s="500"/>
      <c r="N122" s="497"/>
      <c r="O122" s="501"/>
      <c r="P122" s="542"/>
      <c r="Q122" s="164">
        <v>5</v>
      </c>
      <c r="R122" s="165" t="s">
        <v>371</v>
      </c>
      <c r="S122" s="164">
        <v>5</v>
      </c>
      <c r="T122" s="169" t="s">
        <v>20</v>
      </c>
      <c r="U122" s="176">
        <v>12</v>
      </c>
      <c r="V122" s="169" t="s">
        <v>23</v>
      </c>
      <c r="W122" s="176"/>
      <c r="X122" s="174"/>
      <c r="Y122" s="493"/>
      <c r="Z122" s="491"/>
      <c r="AA122" s="493"/>
      <c r="AB122" s="16"/>
    </row>
    <row r="123" spans="1:45" ht="13" customHeight="1" x14ac:dyDescent="0.2">
      <c r="A123" s="489"/>
      <c r="B123" s="10"/>
      <c r="C123" s="507"/>
      <c r="D123" s="510"/>
      <c r="E123" s="513"/>
      <c r="F123" s="516"/>
      <c r="G123" s="519"/>
      <c r="H123" s="491"/>
      <c r="I123" s="496"/>
      <c r="J123" s="501"/>
      <c r="K123" s="493"/>
      <c r="L123" s="496"/>
      <c r="M123" s="500"/>
      <c r="N123" s="497"/>
      <c r="O123" s="501"/>
      <c r="P123" s="542"/>
      <c r="Q123" s="164">
        <v>6</v>
      </c>
      <c r="R123" s="165" t="s">
        <v>374</v>
      </c>
      <c r="S123" s="164">
        <v>6</v>
      </c>
      <c r="T123" s="169" t="s">
        <v>21</v>
      </c>
      <c r="U123" s="176">
        <v>13</v>
      </c>
      <c r="V123" s="169" t="s">
        <v>523</v>
      </c>
      <c r="W123" s="176"/>
      <c r="X123" s="174"/>
      <c r="Y123" s="493"/>
      <c r="Z123" s="491"/>
      <c r="AA123" s="493"/>
      <c r="AB123" s="16"/>
    </row>
    <row r="124" spans="1:45" ht="13" customHeight="1" x14ac:dyDescent="0.2">
      <c r="A124" s="489"/>
      <c r="B124" s="10"/>
      <c r="C124" s="507"/>
      <c r="D124" s="511"/>
      <c r="E124" s="514"/>
      <c r="F124" s="517"/>
      <c r="G124" s="520"/>
      <c r="H124" s="492"/>
      <c r="I124" s="503"/>
      <c r="J124" s="502"/>
      <c r="K124" s="494"/>
      <c r="L124" s="503"/>
      <c r="M124" s="526"/>
      <c r="N124" s="498"/>
      <c r="O124" s="502"/>
      <c r="P124" s="542"/>
      <c r="Q124" s="166">
        <v>7</v>
      </c>
      <c r="R124" s="167" t="s">
        <v>369</v>
      </c>
      <c r="S124" s="166">
        <v>7</v>
      </c>
      <c r="T124" s="170" t="s">
        <v>22</v>
      </c>
      <c r="U124" s="194">
        <v>14</v>
      </c>
      <c r="V124" s="170" t="s">
        <v>524</v>
      </c>
      <c r="W124" s="194"/>
      <c r="X124" s="175"/>
      <c r="Y124" s="494"/>
      <c r="Z124" s="492"/>
      <c r="AA124" s="494"/>
      <c r="AB124" s="16"/>
    </row>
    <row r="125" spans="1:45" ht="30" customHeight="1" x14ac:dyDescent="0.2">
      <c r="A125" s="489"/>
      <c r="B125" s="10"/>
      <c r="C125" s="508"/>
      <c r="D125" s="521" t="s">
        <v>24</v>
      </c>
      <c r="E125" s="522"/>
      <c r="F125" s="523"/>
      <c r="G125" s="524"/>
      <c r="H125" s="524"/>
      <c r="I125" s="524"/>
      <c r="J125" s="524"/>
      <c r="K125" s="524"/>
      <c r="L125" s="524"/>
      <c r="M125" s="524"/>
      <c r="N125" s="524"/>
      <c r="O125" s="524"/>
      <c r="P125" s="524"/>
      <c r="Q125" s="524"/>
      <c r="R125" s="524"/>
      <c r="S125" s="524"/>
      <c r="T125" s="524"/>
      <c r="U125" s="524"/>
      <c r="V125" s="524"/>
      <c r="W125" s="524"/>
      <c r="X125" s="524"/>
      <c r="Y125" s="524"/>
      <c r="Z125" s="524"/>
      <c r="AA125" s="525"/>
      <c r="AB125" s="16"/>
    </row>
    <row r="126" spans="1:45" ht="13" customHeight="1" x14ac:dyDescent="0.2">
      <c r="A126" s="488" t="str">
        <f>IF(E126="","",INDEX(条例ＶＯＣ,E126,3))</f>
        <v/>
      </c>
      <c r="B126" s="10"/>
      <c r="C126" s="505">
        <v>12</v>
      </c>
      <c r="D126" s="509"/>
      <c r="E126" s="512" t="str">
        <f>IF(D126="","",VLOOKUP(D126,府条例対象物質!$A$3:$B$26,2,FALSE))</f>
        <v/>
      </c>
      <c r="F126" s="515"/>
      <c r="G126" s="518"/>
      <c r="H126" s="490"/>
      <c r="I126" s="495"/>
      <c r="J126" s="499"/>
      <c r="K126" s="490"/>
      <c r="L126" s="495"/>
      <c r="M126" s="499"/>
      <c r="N126" s="495"/>
      <c r="O126" s="499"/>
      <c r="P126" s="527"/>
      <c r="Q126" s="162">
        <v>1</v>
      </c>
      <c r="R126" s="163" t="s">
        <v>351</v>
      </c>
      <c r="S126" s="162">
        <v>1</v>
      </c>
      <c r="T126" s="168" t="s">
        <v>16</v>
      </c>
      <c r="U126" s="193">
        <v>8</v>
      </c>
      <c r="V126" s="168" t="s">
        <v>518</v>
      </c>
      <c r="W126" s="193">
        <v>15</v>
      </c>
      <c r="X126" s="172" t="s">
        <v>525</v>
      </c>
      <c r="Y126" s="490"/>
      <c r="Z126" s="490"/>
      <c r="AA126" s="490"/>
      <c r="AB126" s="16"/>
      <c r="AC126" s="9" t="str">
        <f>IF(E126&lt;&gt;243,CONCATENATE(AD126,AE126,AF126,AG126,AH126,AI126,AJ126,AK126,AL126,AM126,AN126,AO126,AP126,AQ126,AR126,AS126),"")</f>
        <v/>
      </c>
      <c r="AD126" s="9" t="str">
        <f>IF(E126&lt;&gt;"",IF(SUM(Y126:AA126)&lt;1000,"取扱量が空白又は規定値（1000kg)未満です（届出対象であるかを確認してください）。",""),"")</f>
        <v/>
      </c>
      <c r="AE126" s="9" t="str">
        <f>IF(E126&lt;&gt;"",IF(AND(F126="",G126=""),"主な用途を入力してください。",""),"")</f>
        <v/>
      </c>
      <c r="AF126" s="9" t="str">
        <f>IF(OR(H126="",H126=0),"",IF(H126=INT(H126/10^(INT(LOG10(H126))-1))*10^INT(LOG10(H126)-1),"","排出量(大気)の有効数字が２桁ではありません。"))</f>
        <v/>
      </c>
      <c r="AG126" s="9" t="str">
        <f>IF(OR(I126="",I126=0),"",IF(I126=INT(I126/10^(INT(LOG10(I126))-1))*10^INT(LOG10(I126)-1),"","排出量（公共用水域）の有効数字が２桁ではありません。"))</f>
        <v/>
      </c>
      <c r="AH126" s="9" t="str">
        <f>IF(I126&gt;0,IF(J126="","公共用水域への排出先を入力してください。",""),"")</f>
        <v/>
      </c>
      <c r="AI126" s="9" t="str">
        <f>IF(OR(K126="",K126=0),"",IF(K126=INT(K126/10^(INT(LOG10(K126))-1))*10^INT(LOG10(K126)-1),"","排出量（土壌）の有効数字が２桁ではありません。"))</f>
        <v/>
      </c>
      <c r="AJ126" s="9" t="str">
        <f>IF(OR(L126="",L126=0),"",IF(L126=INT(L126/10^(INT(LOG10(L126))-1))*10^INT(LOG10(L126)-1),"","排出量（埋立処分）の有効数字が２桁ではありません。"))</f>
        <v/>
      </c>
      <c r="AK126" s="9" t="str">
        <f>IF(L126&gt;0,IF(M126="","埋立処分場所を入力してください。",""),"")</f>
        <v/>
      </c>
      <c r="AL126" s="9" t="str">
        <f>IF(OR(N126="",N126=0),"",IF(N126=INT(N126/10^(INT(LOG10(N126))-1))*10^INT(LOG10(N126)-1),"","移動量（下水道）の有効数字が２桁ではありません。"))</f>
        <v/>
      </c>
      <c r="AM126" s="9" t="str">
        <f>IF(N126&gt;0,IF(O126="","下水道終末施設名を入力してください。",""),"")</f>
        <v/>
      </c>
      <c r="AN126" s="9" t="str">
        <f>IF(OR(P126="",P126=0),"",IF(P126=INT(P126/10^(INT(LOG10(P126))-1))*10^INT(LOG10(P126)-1),"","移動量（廃棄物）の有効数字が２桁ではありません。"))</f>
        <v/>
      </c>
      <c r="AO126" s="17" t="str">
        <f>IF(P126&gt;0,IF(SUM(別紙１入力!S16:Y16)=0,"廃棄物の処理方法を入力してください。",""),"")</f>
        <v/>
      </c>
      <c r="AP126" s="17" t="str">
        <f>IF(P126&gt;0,IF(SUM(別紙１入力!Z16:AQ16)=0,"廃棄物の種類を入力してください。",""),"")</f>
        <v/>
      </c>
      <c r="AQ126" s="9" t="str">
        <f>IF(OR(Y126="",Y126=0),"",IF(Y126=INT(Y126/10^(INT(LOG10(Y126))-1))*10^INT(LOG10(Y126)-1),"","取扱量（製造）の有効数字が２桁ではありません。"))</f>
        <v/>
      </c>
      <c r="AR126" s="9" t="str">
        <f>IF(OR(Z126="",Z126=0),"",IF(Z126=INT(Z126/10^(INT(LOG10(Z126))-1))*10^INT(LOG10(Z126)-1),"","取扱量（使用）の有効数字が２桁ではありません。"))</f>
        <v/>
      </c>
      <c r="AS126" s="9" t="str">
        <f>IF(OR(AA126="",AA126=0),"",IF(AA126=INT(AA126/10^(INT(LOG10(AA126))-1))*10^INT(LOG10(AA126)-1),"","取扱量（その他）の有効数字が２桁ではありません。"))</f>
        <v/>
      </c>
    </row>
    <row r="127" spans="1:45" ht="13" customHeight="1" x14ac:dyDescent="0.2">
      <c r="A127" s="488"/>
      <c r="B127" s="10"/>
      <c r="C127" s="506"/>
      <c r="D127" s="510"/>
      <c r="E127" s="513"/>
      <c r="F127" s="516"/>
      <c r="G127" s="519"/>
      <c r="H127" s="493"/>
      <c r="I127" s="496"/>
      <c r="J127" s="500"/>
      <c r="K127" s="493"/>
      <c r="L127" s="496"/>
      <c r="M127" s="500"/>
      <c r="N127" s="496"/>
      <c r="O127" s="500"/>
      <c r="P127" s="528"/>
      <c r="Q127" s="164">
        <v>2</v>
      </c>
      <c r="R127" s="165" t="s">
        <v>355</v>
      </c>
      <c r="S127" s="164">
        <v>2</v>
      </c>
      <c r="T127" s="169" t="s">
        <v>17</v>
      </c>
      <c r="U127" s="176">
        <v>9</v>
      </c>
      <c r="V127" s="169" t="s">
        <v>519</v>
      </c>
      <c r="W127" s="176">
        <v>16</v>
      </c>
      <c r="X127" s="173" t="s">
        <v>526</v>
      </c>
      <c r="Y127" s="493"/>
      <c r="Z127" s="491"/>
      <c r="AA127" s="493"/>
      <c r="AB127" s="16"/>
      <c r="AC127" s="9" t="str">
        <f>IF(OR(AA126="",AA126=0),"",IF(AA126=INT(AA126/10^(INT(LOG10(AA126))-1))*10^INT(LOG10(AA126)-1),"","取扱量（その他）の有効数字が２桁ではありません。"))</f>
        <v/>
      </c>
    </row>
    <row r="128" spans="1:45" ht="13" customHeight="1" x14ac:dyDescent="0.2">
      <c r="A128" s="489"/>
      <c r="B128" s="10"/>
      <c r="C128" s="507"/>
      <c r="D128" s="510"/>
      <c r="E128" s="513"/>
      <c r="F128" s="516"/>
      <c r="G128" s="519"/>
      <c r="H128" s="491"/>
      <c r="I128" s="496"/>
      <c r="J128" s="501"/>
      <c r="K128" s="493"/>
      <c r="L128" s="496"/>
      <c r="M128" s="500"/>
      <c r="N128" s="497"/>
      <c r="O128" s="501"/>
      <c r="P128" s="528"/>
      <c r="Q128" s="164">
        <v>3</v>
      </c>
      <c r="R128" s="165" t="s">
        <v>359</v>
      </c>
      <c r="S128" s="164">
        <v>3</v>
      </c>
      <c r="T128" s="169" t="s">
        <v>18</v>
      </c>
      <c r="U128" s="176">
        <v>10</v>
      </c>
      <c r="V128" s="169" t="s">
        <v>520</v>
      </c>
      <c r="W128" s="176">
        <v>17</v>
      </c>
      <c r="X128" s="173" t="s">
        <v>364</v>
      </c>
      <c r="Y128" s="493"/>
      <c r="Z128" s="491"/>
      <c r="AA128" s="493"/>
      <c r="AB128" s="16"/>
    </row>
    <row r="129" spans="1:45" ht="13" customHeight="1" x14ac:dyDescent="0.2">
      <c r="A129" s="489"/>
      <c r="B129" s="10"/>
      <c r="C129" s="507"/>
      <c r="D129" s="510"/>
      <c r="E129" s="513"/>
      <c r="F129" s="516"/>
      <c r="G129" s="519"/>
      <c r="H129" s="491"/>
      <c r="I129" s="496"/>
      <c r="J129" s="501"/>
      <c r="K129" s="493"/>
      <c r="L129" s="496"/>
      <c r="M129" s="500"/>
      <c r="N129" s="497"/>
      <c r="O129" s="501"/>
      <c r="P129" s="528"/>
      <c r="Q129" s="164">
        <v>4</v>
      </c>
      <c r="R129" s="165" t="s">
        <v>366</v>
      </c>
      <c r="S129" s="164">
        <v>4</v>
      </c>
      <c r="T129" s="169" t="s">
        <v>19</v>
      </c>
      <c r="U129" s="176">
        <v>11</v>
      </c>
      <c r="V129" s="169" t="s">
        <v>521</v>
      </c>
      <c r="W129" s="176">
        <v>18</v>
      </c>
      <c r="X129" s="173" t="s">
        <v>369</v>
      </c>
      <c r="Y129" s="493"/>
      <c r="Z129" s="491"/>
      <c r="AA129" s="493"/>
      <c r="AB129" s="16"/>
    </row>
    <row r="130" spans="1:45" ht="13" customHeight="1" x14ac:dyDescent="0.2">
      <c r="A130" s="489"/>
      <c r="B130" s="10"/>
      <c r="C130" s="507"/>
      <c r="D130" s="510"/>
      <c r="E130" s="513"/>
      <c r="F130" s="516"/>
      <c r="G130" s="519"/>
      <c r="H130" s="491"/>
      <c r="I130" s="496"/>
      <c r="J130" s="501"/>
      <c r="K130" s="493"/>
      <c r="L130" s="496"/>
      <c r="M130" s="500"/>
      <c r="N130" s="497"/>
      <c r="O130" s="501"/>
      <c r="P130" s="528"/>
      <c r="Q130" s="164">
        <v>5</v>
      </c>
      <c r="R130" s="165" t="s">
        <v>371</v>
      </c>
      <c r="S130" s="164">
        <v>5</v>
      </c>
      <c r="T130" s="169" t="s">
        <v>20</v>
      </c>
      <c r="U130" s="176">
        <v>12</v>
      </c>
      <c r="V130" s="169" t="s">
        <v>23</v>
      </c>
      <c r="W130" s="176"/>
      <c r="X130" s="174"/>
      <c r="Y130" s="493"/>
      <c r="Z130" s="491"/>
      <c r="AA130" s="493"/>
      <c r="AB130" s="16"/>
    </row>
    <row r="131" spans="1:45" ht="13" customHeight="1" x14ac:dyDescent="0.2">
      <c r="A131" s="489"/>
      <c r="B131" s="10"/>
      <c r="C131" s="507"/>
      <c r="D131" s="510"/>
      <c r="E131" s="513"/>
      <c r="F131" s="516"/>
      <c r="G131" s="519"/>
      <c r="H131" s="491"/>
      <c r="I131" s="496"/>
      <c r="J131" s="501"/>
      <c r="K131" s="493"/>
      <c r="L131" s="496"/>
      <c r="M131" s="500"/>
      <c r="N131" s="497"/>
      <c r="O131" s="501"/>
      <c r="P131" s="528"/>
      <c r="Q131" s="164">
        <v>6</v>
      </c>
      <c r="R131" s="165" t="s">
        <v>374</v>
      </c>
      <c r="S131" s="164">
        <v>6</v>
      </c>
      <c r="T131" s="169" t="s">
        <v>21</v>
      </c>
      <c r="U131" s="176">
        <v>13</v>
      </c>
      <c r="V131" s="169" t="s">
        <v>523</v>
      </c>
      <c r="W131" s="176"/>
      <c r="X131" s="174"/>
      <c r="Y131" s="493"/>
      <c r="Z131" s="491"/>
      <c r="AA131" s="493"/>
      <c r="AB131" s="16"/>
    </row>
    <row r="132" spans="1:45" ht="13" customHeight="1" x14ac:dyDescent="0.2">
      <c r="A132" s="489"/>
      <c r="B132" s="10"/>
      <c r="C132" s="507"/>
      <c r="D132" s="511"/>
      <c r="E132" s="514"/>
      <c r="F132" s="517"/>
      <c r="G132" s="520"/>
      <c r="H132" s="492"/>
      <c r="I132" s="503"/>
      <c r="J132" s="502"/>
      <c r="K132" s="494"/>
      <c r="L132" s="503"/>
      <c r="M132" s="526"/>
      <c r="N132" s="498"/>
      <c r="O132" s="502"/>
      <c r="P132" s="529"/>
      <c r="Q132" s="166">
        <v>7</v>
      </c>
      <c r="R132" s="167" t="s">
        <v>369</v>
      </c>
      <c r="S132" s="166">
        <v>7</v>
      </c>
      <c r="T132" s="170" t="s">
        <v>22</v>
      </c>
      <c r="U132" s="194">
        <v>14</v>
      </c>
      <c r="V132" s="170" t="s">
        <v>524</v>
      </c>
      <c r="W132" s="194"/>
      <c r="X132" s="175"/>
      <c r="Y132" s="494"/>
      <c r="Z132" s="492"/>
      <c r="AA132" s="494"/>
      <c r="AB132" s="16"/>
    </row>
    <row r="133" spans="1:45" ht="30" customHeight="1" x14ac:dyDescent="0.2">
      <c r="A133" s="489"/>
      <c r="B133" s="10"/>
      <c r="C133" s="508"/>
      <c r="D133" s="521" t="s">
        <v>24</v>
      </c>
      <c r="E133" s="522"/>
      <c r="F133" s="523"/>
      <c r="G133" s="524"/>
      <c r="H133" s="524"/>
      <c r="I133" s="524"/>
      <c r="J133" s="524"/>
      <c r="K133" s="524"/>
      <c r="L133" s="524"/>
      <c r="M133" s="524"/>
      <c r="N133" s="524"/>
      <c r="O133" s="524"/>
      <c r="P133" s="524"/>
      <c r="Q133" s="524"/>
      <c r="R133" s="524"/>
      <c r="S133" s="524"/>
      <c r="T133" s="524"/>
      <c r="U133" s="524"/>
      <c r="V133" s="524"/>
      <c r="W133" s="524"/>
      <c r="X133" s="524"/>
      <c r="Y133" s="524"/>
      <c r="Z133" s="524"/>
      <c r="AA133" s="525"/>
      <c r="AB133" s="16"/>
    </row>
    <row r="134" spans="1:45" ht="13" customHeight="1" x14ac:dyDescent="0.2">
      <c r="A134" s="488" t="str">
        <f>IF(E134="","",INDEX(条例ＶＯＣ,E134,3))</f>
        <v/>
      </c>
      <c r="B134" s="10"/>
      <c r="C134" s="505">
        <v>13</v>
      </c>
      <c r="D134" s="509"/>
      <c r="E134" s="512" t="str">
        <f>IF(D134="","",VLOOKUP(D134,府条例対象物質!$A$3:$B$26,2,FALSE))</f>
        <v/>
      </c>
      <c r="F134" s="515"/>
      <c r="G134" s="518"/>
      <c r="H134" s="490"/>
      <c r="I134" s="495"/>
      <c r="J134" s="499"/>
      <c r="K134" s="490"/>
      <c r="L134" s="495"/>
      <c r="M134" s="499"/>
      <c r="N134" s="495"/>
      <c r="O134" s="499"/>
      <c r="P134" s="495"/>
      <c r="Q134" s="162">
        <v>1</v>
      </c>
      <c r="R134" s="163" t="s">
        <v>351</v>
      </c>
      <c r="S134" s="162">
        <v>1</v>
      </c>
      <c r="T134" s="168" t="s">
        <v>16</v>
      </c>
      <c r="U134" s="193">
        <v>8</v>
      </c>
      <c r="V134" s="168" t="s">
        <v>518</v>
      </c>
      <c r="W134" s="193">
        <v>15</v>
      </c>
      <c r="X134" s="172" t="s">
        <v>525</v>
      </c>
      <c r="Y134" s="490"/>
      <c r="Z134" s="490"/>
      <c r="AA134" s="490"/>
      <c r="AB134" s="16"/>
      <c r="AC134" s="9" t="str">
        <f>IF(E134&lt;&gt;243,CONCATENATE(AD134,AE134,AF134,AG134,AH134,AI134,AJ134,AK134,AL134,AM134,AN134,AO134,AP134,AQ134,AR134,AS134),"")</f>
        <v/>
      </c>
      <c r="AD134" s="9" t="str">
        <f>IF(E134&lt;&gt;"",IF(SUM(Y134:AA134)&lt;1000,"取扱量が空白又は規定値（1000kg)未満です（届出対象であるかを確認してください）。",""),"")</f>
        <v/>
      </c>
      <c r="AE134" s="9" t="str">
        <f>IF(E134&lt;&gt;"",IF(AND(F134="",G134=""),"主な用途を入力してください。",""),"")</f>
        <v/>
      </c>
      <c r="AF134" s="9" t="str">
        <f>IF(OR(H134="",H134=0),"",IF(H134=INT(H134/10^(INT(LOG10(H134))-1))*10^INT(LOG10(H134)-1),"","排出量(大気)の有効数字が２桁ではありません。"))</f>
        <v/>
      </c>
      <c r="AG134" s="9" t="str">
        <f>IF(OR(I134="",I134=0),"",IF(I134=INT(I134/10^(INT(LOG10(I134))-1))*10^INT(LOG10(I134)-1),"","排出量（公共用水域）の有効数字が２桁ではありません。"))</f>
        <v/>
      </c>
      <c r="AH134" s="9" t="str">
        <f>IF(I134&gt;0,IF(J134="","公共用水域への排出先を入力してください。",""),"")</f>
        <v/>
      </c>
      <c r="AI134" s="9" t="str">
        <f>IF(OR(K134="",K134=0),"",IF(K134=INT(K134/10^(INT(LOG10(K134))-1))*10^INT(LOG10(K134)-1),"","排出量（土壌）の有効数字が２桁ではありません。"))</f>
        <v/>
      </c>
      <c r="AJ134" s="9" t="str">
        <f>IF(OR(L134="",L134=0),"",IF(L134=INT(L134/10^(INT(LOG10(L134))-1))*10^INT(LOG10(L134)-1),"","排出量（埋立処分）の有効数字が２桁ではありません。"))</f>
        <v/>
      </c>
      <c r="AK134" s="9" t="str">
        <f>IF(L134&gt;0,IF(M134="","埋立処分場所を入力してください。",""),"")</f>
        <v/>
      </c>
      <c r="AL134" s="9" t="str">
        <f>IF(OR(N134="",N134=0),"",IF(N134=INT(N134/10^(INT(LOG10(N134))-1))*10^INT(LOG10(N134)-1),"","移動量（下水道）の有効数字が２桁ではありません。"))</f>
        <v/>
      </c>
      <c r="AM134" s="9" t="str">
        <f>IF(N134&gt;0,IF(O134="","下水道終末施設名を入力してください。",""),"")</f>
        <v/>
      </c>
      <c r="AN134" s="9" t="str">
        <f>IF(OR(P134="",P134=0),"",IF(P134=INT(P134/10^(INT(LOG10(P134))-1))*10^INT(LOG10(P134)-1),"","移動量（廃棄物）の有効数字が２桁ではありません。"))</f>
        <v/>
      </c>
      <c r="AO134" s="17" t="str">
        <f>IF(P134&gt;0,IF(SUM(別紙１入力!S17:Y17)=0,"廃棄物の処理方法を入力してください。",""),"")</f>
        <v/>
      </c>
      <c r="AP134" s="17" t="str">
        <f>IF(P134&gt;0,IF(SUM(別紙１入力!Z17:AQ17)=0,"廃棄物の種類を入力してください。",""),"")</f>
        <v/>
      </c>
      <c r="AQ134" s="9" t="str">
        <f>IF(OR(Y134="",Y134=0),"",IF(Y134=INT(Y134/10^(INT(LOG10(Y134))-1))*10^INT(LOG10(Y134)-1),"","取扱量（製造）の有効数字が２桁ではありません。"))</f>
        <v/>
      </c>
      <c r="AR134" s="9" t="str">
        <f>IF(OR(Z134="",Z134=0),"",IF(Z134=INT(Z134/10^(INT(LOG10(Z134))-1))*10^INT(LOG10(Z134)-1),"","取扱量（使用）の有効数字が２桁ではありません。"))</f>
        <v/>
      </c>
      <c r="AS134" s="9" t="str">
        <f>IF(OR(AA134="",AA134=0),"",IF(AA134=INT(AA134/10^(INT(LOG10(AA134))-1))*10^INT(LOG10(AA134)-1),"","取扱量（その他）の有効数字が２桁ではありません。"))</f>
        <v/>
      </c>
    </row>
    <row r="135" spans="1:45" ht="13" customHeight="1" x14ac:dyDescent="0.2">
      <c r="A135" s="488"/>
      <c r="B135" s="10"/>
      <c r="C135" s="506"/>
      <c r="D135" s="510"/>
      <c r="E135" s="513"/>
      <c r="F135" s="516"/>
      <c r="G135" s="519"/>
      <c r="H135" s="493"/>
      <c r="I135" s="496"/>
      <c r="J135" s="500"/>
      <c r="K135" s="493"/>
      <c r="L135" s="496"/>
      <c r="M135" s="500"/>
      <c r="N135" s="496"/>
      <c r="O135" s="500"/>
      <c r="P135" s="496"/>
      <c r="Q135" s="164">
        <v>2</v>
      </c>
      <c r="R135" s="165" t="s">
        <v>355</v>
      </c>
      <c r="S135" s="164">
        <v>2</v>
      </c>
      <c r="T135" s="169" t="s">
        <v>17</v>
      </c>
      <c r="U135" s="176">
        <v>9</v>
      </c>
      <c r="V135" s="169" t="s">
        <v>519</v>
      </c>
      <c r="W135" s="176">
        <v>16</v>
      </c>
      <c r="X135" s="173" t="s">
        <v>526</v>
      </c>
      <c r="Y135" s="493"/>
      <c r="Z135" s="491"/>
      <c r="AA135" s="493"/>
      <c r="AB135" s="16"/>
      <c r="AC135" s="9" t="str">
        <f>IF(OR(AA134="",AA134=0),"",IF(AA134=INT(AA134/10^(INT(LOG10(AA134))-1))*10^INT(LOG10(AA134)-1),"","取扱量（その他）の有効数字が２桁ではありません。"))</f>
        <v/>
      </c>
    </row>
    <row r="136" spans="1:45" ht="13" customHeight="1" x14ac:dyDescent="0.2">
      <c r="A136" s="489"/>
      <c r="B136" s="10"/>
      <c r="C136" s="507"/>
      <c r="D136" s="510"/>
      <c r="E136" s="513"/>
      <c r="F136" s="516"/>
      <c r="G136" s="519"/>
      <c r="H136" s="491"/>
      <c r="I136" s="496"/>
      <c r="J136" s="501"/>
      <c r="K136" s="493"/>
      <c r="L136" s="496"/>
      <c r="M136" s="500"/>
      <c r="N136" s="497"/>
      <c r="O136" s="501"/>
      <c r="P136" s="496"/>
      <c r="Q136" s="164">
        <v>3</v>
      </c>
      <c r="R136" s="165" t="s">
        <v>359</v>
      </c>
      <c r="S136" s="164">
        <v>3</v>
      </c>
      <c r="T136" s="169" t="s">
        <v>18</v>
      </c>
      <c r="U136" s="176">
        <v>10</v>
      </c>
      <c r="V136" s="169" t="s">
        <v>520</v>
      </c>
      <c r="W136" s="176">
        <v>17</v>
      </c>
      <c r="X136" s="173" t="s">
        <v>364</v>
      </c>
      <c r="Y136" s="493"/>
      <c r="Z136" s="491"/>
      <c r="AA136" s="493"/>
      <c r="AB136" s="16"/>
    </row>
    <row r="137" spans="1:45" ht="13" customHeight="1" x14ac:dyDescent="0.2">
      <c r="A137" s="489"/>
      <c r="B137" s="10"/>
      <c r="C137" s="507"/>
      <c r="D137" s="510"/>
      <c r="E137" s="513"/>
      <c r="F137" s="516"/>
      <c r="G137" s="519"/>
      <c r="H137" s="491"/>
      <c r="I137" s="496"/>
      <c r="J137" s="501"/>
      <c r="K137" s="493"/>
      <c r="L137" s="496"/>
      <c r="M137" s="500"/>
      <c r="N137" s="497"/>
      <c r="O137" s="501"/>
      <c r="P137" s="496"/>
      <c r="Q137" s="164">
        <v>4</v>
      </c>
      <c r="R137" s="165" t="s">
        <v>366</v>
      </c>
      <c r="S137" s="164">
        <v>4</v>
      </c>
      <c r="T137" s="169" t="s">
        <v>19</v>
      </c>
      <c r="U137" s="176">
        <v>11</v>
      </c>
      <c r="V137" s="169" t="s">
        <v>521</v>
      </c>
      <c r="W137" s="176">
        <v>18</v>
      </c>
      <c r="X137" s="173" t="s">
        <v>369</v>
      </c>
      <c r="Y137" s="493"/>
      <c r="Z137" s="491"/>
      <c r="AA137" s="493"/>
      <c r="AB137" s="16"/>
    </row>
    <row r="138" spans="1:45" ht="13" customHeight="1" x14ac:dyDescent="0.2">
      <c r="A138" s="489"/>
      <c r="B138" s="10"/>
      <c r="C138" s="507"/>
      <c r="D138" s="510"/>
      <c r="E138" s="513"/>
      <c r="F138" s="516"/>
      <c r="G138" s="519"/>
      <c r="H138" s="491"/>
      <c r="I138" s="496"/>
      <c r="J138" s="501"/>
      <c r="K138" s="493"/>
      <c r="L138" s="496"/>
      <c r="M138" s="500"/>
      <c r="N138" s="497"/>
      <c r="O138" s="501"/>
      <c r="P138" s="496"/>
      <c r="Q138" s="164">
        <v>5</v>
      </c>
      <c r="R138" s="165" t="s">
        <v>371</v>
      </c>
      <c r="S138" s="164">
        <v>5</v>
      </c>
      <c r="T138" s="169" t="s">
        <v>20</v>
      </c>
      <c r="U138" s="176">
        <v>12</v>
      </c>
      <c r="V138" s="169" t="s">
        <v>23</v>
      </c>
      <c r="W138" s="176"/>
      <c r="X138" s="174"/>
      <c r="Y138" s="493"/>
      <c r="Z138" s="491"/>
      <c r="AA138" s="493"/>
      <c r="AB138" s="16"/>
    </row>
    <row r="139" spans="1:45" ht="13" customHeight="1" x14ac:dyDescent="0.2">
      <c r="A139" s="489"/>
      <c r="B139" s="10"/>
      <c r="C139" s="507"/>
      <c r="D139" s="510"/>
      <c r="E139" s="513"/>
      <c r="F139" s="516"/>
      <c r="G139" s="519"/>
      <c r="H139" s="491"/>
      <c r="I139" s="496"/>
      <c r="J139" s="501"/>
      <c r="K139" s="493"/>
      <c r="L139" s="496"/>
      <c r="M139" s="500"/>
      <c r="N139" s="497"/>
      <c r="O139" s="501"/>
      <c r="P139" s="496"/>
      <c r="Q139" s="164">
        <v>6</v>
      </c>
      <c r="R139" s="165" t="s">
        <v>374</v>
      </c>
      <c r="S139" s="164">
        <v>6</v>
      </c>
      <c r="T139" s="169" t="s">
        <v>21</v>
      </c>
      <c r="U139" s="176">
        <v>13</v>
      </c>
      <c r="V139" s="169" t="s">
        <v>523</v>
      </c>
      <c r="W139" s="176"/>
      <c r="X139" s="174"/>
      <c r="Y139" s="493"/>
      <c r="Z139" s="491"/>
      <c r="AA139" s="493"/>
      <c r="AB139" s="16"/>
    </row>
    <row r="140" spans="1:45" ht="13" customHeight="1" x14ac:dyDescent="0.2">
      <c r="A140" s="489"/>
      <c r="B140" s="10"/>
      <c r="C140" s="507"/>
      <c r="D140" s="511"/>
      <c r="E140" s="514"/>
      <c r="F140" s="517"/>
      <c r="G140" s="520"/>
      <c r="H140" s="492"/>
      <c r="I140" s="503"/>
      <c r="J140" s="502"/>
      <c r="K140" s="494"/>
      <c r="L140" s="503"/>
      <c r="M140" s="526"/>
      <c r="N140" s="498"/>
      <c r="O140" s="502"/>
      <c r="P140" s="503"/>
      <c r="Q140" s="166">
        <v>7</v>
      </c>
      <c r="R140" s="167" t="s">
        <v>369</v>
      </c>
      <c r="S140" s="166">
        <v>7</v>
      </c>
      <c r="T140" s="170" t="s">
        <v>22</v>
      </c>
      <c r="U140" s="194">
        <v>14</v>
      </c>
      <c r="V140" s="170" t="s">
        <v>524</v>
      </c>
      <c r="W140" s="194"/>
      <c r="X140" s="175"/>
      <c r="Y140" s="494"/>
      <c r="Z140" s="492"/>
      <c r="AA140" s="494"/>
      <c r="AB140" s="16"/>
    </row>
    <row r="141" spans="1:45" ht="30" customHeight="1" x14ac:dyDescent="0.2">
      <c r="A141" s="489"/>
      <c r="B141" s="10"/>
      <c r="C141" s="508"/>
      <c r="D141" s="521" t="s">
        <v>24</v>
      </c>
      <c r="E141" s="522"/>
      <c r="F141" s="523"/>
      <c r="G141" s="524"/>
      <c r="H141" s="524"/>
      <c r="I141" s="524"/>
      <c r="J141" s="524"/>
      <c r="K141" s="524"/>
      <c r="L141" s="524"/>
      <c r="M141" s="524"/>
      <c r="N141" s="524"/>
      <c r="O141" s="524"/>
      <c r="P141" s="524"/>
      <c r="Q141" s="524"/>
      <c r="R141" s="524"/>
      <c r="S141" s="524"/>
      <c r="T141" s="524"/>
      <c r="U141" s="524"/>
      <c r="V141" s="524"/>
      <c r="W141" s="524"/>
      <c r="X141" s="524"/>
      <c r="Y141" s="524"/>
      <c r="Z141" s="524"/>
      <c r="AA141" s="525"/>
      <c r="AB141" s="16"/>
    </row>
    <row r="142" spans="1:45" ht="13" customHeight="1" x14ac:dyDescent="0.2">
      <c r="A142" s="488" t="str">
        <f>IF(E142="","",INDEX(条例ＶＯＣ,E142,3))</f>
        <v/>
      </c>
      <c r="B142" s="10"/>
      <c r="C142" s="505">
        <v>14</v>
      </c>
      <c r="D142" s="509"/>
      <c r="E142" s="512" t="str">
        <f>IF(D142="","",VLOOKUP(D142,府条例対象物質!$A$3:$B$26,2,FALSE))</f>
        <v/>
      </c>
      <c r="F142" s="515"/>
      <c r="G142" s="518"/>
      <c r="H142" s="490"/>
      <c r="I142" s="495"/>
      <c r="J142" s="499"/>
      <c r="K142" s="490"/>
      <c r="L142" s="495"/>
      <c r="M142" s="499"/>
      <c r="N142" s="495"/>
      <c r="O142" s="499"/>
      <c r="P142" s="495"/>
      <c r="Q142" s="162">
        <v>1</v>
      </c>
      <c r="R142" s="163" t="s">
        <v>351</v>
      </c>
      <c r="S142" s="162">
        <v>1</v>
      </c>
      <c r="T142" s="168" t="s">
        <v>16</v>
      </c>
      <c r="U142" s="193">
        <v>8</v>
      </c>
      <c r="V142" s="168" t="s">
        <v>518</v>
      </c>
      <c r="W142" s="193">
        <v>15</v>
      </c>
      <c r="X142" s="172" t="s">
        <v>525</v>
      </c>
      <c r="Y142" s="490"/>
      <c r="Z142" s="490"/>
      <c r="AA142" s="490"/>
      <c r="AB142" s="16"/>
      <c r="AC142" s="9" t="str">
        <f>IF(E142&lt;&gt;243,CONCATENATE(AD142,AE142,AF142,AG142,AH142,AI142,AJ142,AK142,AL142,AM142,AN142,AO142,AP142,AQ142,AR142,AS142),"")</f>
        <v/>
      </c>
      <c r="AD142" s="9" t="str">
        <f>IF(E142&lt;&gt;"",IF(SUM(Y142:AA142)&lt;1000,"取扱量が空白又は規定値（1000kg)未満です（届出対象であるかを確認してください）。",""),"")</f>
        <v/>
      </c>
      <c r="AE142" s="9" t="str">
        <f>IF(E142&lt;&gt;"",IF(AND(F142="",G142=""),"主な用途を入力してください。",""),"")</f>
        <v/>
      </c>
      <c r="AF142" s="9" t="str">
        <f>IF(OR(H142="",H142=0),"",IF(H142=INT(H142/10^(INT(LOG10(H142))-1))*10^INT(LOG10(H142)-1),"","排出量(大気)の有効数字が２桁ではありません。"))</f>
        <v/>
      </c>
      <c r="AG142" s="9" t="str">
        <f>IF(OR(I142="",I142=0),"",IF(I142=INT(I142/10^(INT(LOG10(I142))-1))*10^INT(LOG10(I142)-1),"","排出量（公共用水域）の有効数字が２桁ではありません。"))</f>
        <v/>
      </c>
      <c r="AH142" s="9" t="str">
        <f>IF(I142&gt;0,IF(J142="","公共用水域への排出先を入力してください。",""),"")</f>
        <v/>
      </c>
      <c r="AI142" s="9" t="str">
        <f>IF(OR(K142="",K142=0),"",IF(K142=INT(K142/10^(INT(LOG10(K142))-1))*10^INT(LOG10(K142)-1),"","排出量（土壌）の有効数字が２桁ではありません。"))</f>
        <v/>
      </c>
      <c r="AJ142" s="9" t="str">
        <f>IF(OR(L142="",L142=0),"",IF(L142=INT(L142/10^(INT(LOG10(L142))-1))*10^INT(LOG10(L142)-1),"","排出量（埋立処分）の有効数字が２桁ではありません。"))</f>
        <v/>
      </c>
      <c r="AK142" s="9" t="str">
        <f>IF(L142&gt;0,IF(M142="","埋立処分場所を入力してください。",""),"")</f>
        <v/>
      </c>
      <c r="AL142" s="9" t="str">
        <f>IF(OR(N142="",N142=0),"",IF(N142=INT(N142/10^(INT(LOG10(N142))-1))*10^INT(LOG10(N142)-1),"","移動量（下水道）の有効数字が２桁ではありません。"))</f>
        <v/>
      </c>
      <c r="AM142" s="9" t="str">
        <f>IF(N142&gt;0,IF(O142="","下水道終末施設名を入力してください。",""),"")</f>
        <v/>
      </c>
      <c r="AN142" s="9" t="str">
        <f>IF(OR(P142="",P142=0),"",IF(P142=INT(P142/10^(INT(LOG10(P142))-1))*10^INT(LOG10(P142)-1),"","移動量（廃棄物）の有効数字が２桁ではありません。"))</f>
        <v/>
      </c>
      <c r="AO142" s="17" t="str">
        <f>IF(P142&gt;0,IF(SUM(別紙１入力!S18:Y18)=0,"廃棄物の処理方法を入力してください。",""),"")</f>
        <v/>
      </c>
      <c r="AP142" s="17" t="str">
        <f>IF(P142&gt;0,IF(SUM(別紙１入力!Z18:AQ18)=0,"廃棄物の種類を入力してください。",""),"")</f>
        <v/>
      </c>
      <c r="AQ142" s="9" t="str">
        <f>IF(OR(Y142="",Y142=0),"",IF(Y142=INT(Y142/10^(INT(LOG10(Y142))-1))*10^INT(LOG10(Y142)-1),"","取扱量（製造）の有効数字が２桁ではありません。"))</f>
        <v/>
      </c>
      <c r="AR142" s="9" t="str">
        <f>IF(OR(Z142="",Z142=0),"",IF(Z142=INT(Z142/10^(INT(LOG10(Z142))-1))*10^INT(LOG10(Z142)-1),"","取扱量（使用）の有効数字が２桁ではありません。"))</f>
        <v/>
      </c>
      <c r="AS142" s="9" t="str">
        <f>IF(OR(AA142="",AA142=0),"",IF(AA142=INT(AA142/10^(INT(LOG10(AA142))-1))*10^INT(LOG10(AA142)-1),"","取扱量（その他）の有効数字が２桁ではありません。"))</f>
        <v/>
      </c>
    </row>
    <row r="143" spans="1:45" ht="13" customHeight="1" x14ac:dyDescent="0.2">
      <c r="A143" s="488"/>
      <c r="B143" s="10"/>
      <c r="C143" s="506"/>
      <c r="D143" s="510"/>
      <c r="E143" s="513"/>
      <c r="F143" s="516"/>
      <c r="G143" s="519"/>
      <c r="H143" s="493"/>
      <c r="I143" s="496"/>
      <c r="J143" s="500"/>
      <c r="K143" s="493"/>
      <c r="L143" s="496"/>
      <c r="M143" s="500"/>
      <c r="N143" s="496"/>
      <c r="O143" s="500"/>
      <c r="P143" s="496"/>
      <c r="Q143" s="164">
        <v>2</v>
      </c>
      <c r="R143" s="165" t="s">
        <v>355</v>
      </c>
      <c r="S143" s="164">
        <v>2</v>
      </c>
      <c r="T143" s="169" t="s">
        <v>17</v>
      </c>
      <c r="U143" s="176">
        <v>9</v>
      </c>
      <c r="V143" s="169" t="s">
        <v>519</v>
      </c>
      <c r="W143" s="176">
        <v>16</v>
      </c>
      <c r="X143" s="173" t="s">
        <v>526</v>
      </c>
      <c r="Y143" s="493"/>
      <c r="Z143" s="491"/>
      <c r="AA143" s="493"/>
      <c r="AB143" s="16"/>
      <c r="AC143" s="9" t="str">
        <f>IF(OR(AA142="",AA142=0),"",IF(AA142=INT(AA142/10^(INT(LOG10(AA142))-1))*10^INT(LOG10(AA142)-1),"","取扱量（その他）の有効数字が２桁ではありません。"))</f>
        <v/>
      </c>
    </row>
    <row r="144" spans="1:45" ht="13" customHeight="1" x14ac:dyDescent="0.2">
      <c r="A144" s="489"/>
      <c r="B144" s="10"/>
      <c r="C144" s="507"/>
      <c r="D144" s="510"/>
      <c r="E144" s="513"/>
      <c r="F144" s="516"/>
      <c r="G144" s="519"/>
      <c r="H144" s="491"/>
      <c r="I144" s="496"/>
      <c r="J144" s="501"/>
      <c r="K144" s="493"/>
      <c r="L144" s="496"/>
      <c r="M144" s="500"/>
      <c r="N144" s="497"/>
      <c r="O144" s="501"/>
      <c r="P144" s="496"/>
      <c r="Q144" s="164">
        <v>3</v>
      </c>
      <c r="R144" s="165" t="s">
        <v>359</v>
      </c>
      <c r="S144" s="164">
        <v>3</v>
      </c>
      <c r="T144" s="169" t="s">
        <v>18</v>
      </c>
      <c r="U144" s="176">
        <v>10</v>
      </c>
      <c r="V144" s="169" t="s">
        <v>520</v>
      </c>
      <c r="W144" s="176">
        <v>17</v>
      </c>
      <c r="X144" s="173" t="s">
        <v>364</v>
      </c>
      <c r="Y144" s="493"/>
      <c r="Z144" s="491"/>
      <c r="AA144" s="493"/>
      <c r="AB144" s="16"/>
    </row>
    <row r="145" spans="1:45" ht="13" customHeight="1" x14ac:dyDescent="0.2">
      <c r="A145" s="489"/>
      <c r="B145" s="10"/>
      <c r="C145" s="507"/>
      <c r="D145" s="510"/>
      <c r="E145" s="513"/>
      <c r="F145" s="516"/>
      <c r="G145" s="519"/>
      <c r="H145" s="491"/>
      <c r="I145" s="496"/>
      <c r="J145" s="501"/>
      <c r="K145" s="493"/>
      <c r="L145" s="496"/>
      <c r="M145" s="500"/>
      <c r="N145" s="497"/>
      <c r="O145" s="501"/>
      <c r="P145" s="496"/>
      <c r="Q145" s="164">
        <v>4</v>
      </c>
      <c r="R145" s="165" t="s">
        <v>366</v>
      </c>
      <c r="S145" s="164">
        <v>4</v>
      </c>
      <c r="T145" s="169" t="s">
        <v>19</v>
      </c>
      <c r="U145" s="176">
        <v>11</v>
      </c>
      <c r="V145" s="169" t="s">
        <v>521</v>
      </c>
      <c r="W145" s="176">
        <v>18</v>
      </c>
      <c r="X145" s="173" t="s">
        <v>369</v>
      </c>
      <c r="Y145" s="493"/>
      <c r="Z145" s="491"/>
      <c r="AA145" s="493"/>
      <c r="AB145" s="16"/>
    </row>
    <row r="146" spans="1:45" ht="13" customHeight="1" x14ac:dyDescent="0.2">
      <c r="A146" s="489"/>
      <c r="B146" s="10"/>
      <c r="C146" s="507"/>
      <c r="D146" s="510"/>
      <c r="E146" s="513"/>
      <c r="F146" s="516"/>
      <c r="G146" s="519"/>
      <c r="H146" s="491"/>
      <c r="I146" s="496"/>
      <c r="J146" s="501"/>
      <c r="K146" s="493"/>
      <c r="L146" s="496"/>
      <c r="M146" s="500"/>
      <c r="N146" s="497"/>
      <c r="O146" s="501"/>
      <c r="P146" s="496"/>
      <c r="Q146" s="164">
        <v>5</v>
      </c>
      <c r="R146" s="165" t="s">
        <v>371</v>
      </c>
      <c r="S146" s="164">
        <v>5</v>
      </c>
      <c r="T146" s="169" t="s">
        <v>20</v>
      </c>
      <c r="U146" s="176">
        <v>12</v>
      </c>
      <c r="V146" s="169" t="s">
        <v>23</v>
      </c>
      <c r="W146" s="176"/>
      <c r="X146" s="174"/>
      <c r="Y146" s="493"/>
      <c r="Z146" s="491"/>
      <c r="AA146" s="493"/>
      <c r="AB146" s="16"/>
    </row>
    <row r="147" spans="1:45" ht="13" customHeight="1" x14ac:dyDescent="0.2">
      <c r="A147" s="489"/>
      <c r="B147" s="10"/>
      <c r="C147" s="507"/>
      <c r="D147" s="510"/>
      <c r="E147" s="513"/>
      <c r="F147" s="516"/>
      <c r="G147" s="519"/>
      <c r="H147" s="491"/>
      <c r="I147" s="496"/>
      <c r="J147" s="501"/>
      <c r="K147" s="493"/>
      <c r="L147" s="496"/>
      <c r="M147" s="500"/>
      <c r="N147" s="497"/>
      <c r="O147" s="501"/>
      <c r="P147" s="496"/>
      <c r="Q147" s="164">
        <v>6</v>
      </c>
      <c r="R147" s="165" t="s">
        <v>374</v>
      </c>
      <c r="S147" s="164">
        <v>6</v>
      </c>
      <c r="T147" s="169" t="s">
        <v>21</v>
      </c>
      <c r="U147" s="176">
        <v>13</v>
      </c>
      <c r="V147" s="169" t="s">
        <v>523</v>
      </c>
      <c r="W147" s="176"/>
      <c r="X147" s="174"/>
      <c r="Y147" s="493"/>
      <c r="Z147" s="491"/>
      <c r="AA147" s="493"/>
      <c r="AB147" s="16"/>
    </row>
    <row r="148" spans="1:45" ht="13" customHeight="1" x14ac:dyDescent="0.2">
      <c r="A148" s="489"/>
      <c r="B148" s="10"/>
      <c r="C148" s="507"/>
      <c r="D148" s="511"/>
      <c r="E148" s="514"/>
      <c r="F148" s="517"/>
      <c r="G148" s="520"/>
      <c r="H148" s="492"/>
      <c r="I148" s="503"/>
      <c r="J148" s="502"/>
      <c r="K148" s="494"/>
      <c r="L148" s="503"/>
      <c r="M148" s="526"/>
      <c r="N148" s="498"/>
      <c r="O148" s="502"/>
      <c r="P148" s="503"/>
      <c r="Q148" s="166">
        <v>7</v>
      </c>
      <c r="R148" s="167" t="s">
        <v>369</v>
      </c>
      <c r="S148" s="166">
        <v>7</v>
      </c>
      <c r="T148" s="170" t="s">
        <v>22</v>
      </c>
      <c r="U148" s="194">
        <v>14</v>
      </c>
      <c r="V148" s="170" t="s">
        <v>524</v>
      </c>
      <c r="W148" s="194"/>
      <c r="X148" s="175"/>
      <c r="Y148" s="494"/>
      <c r="Z148" s="492"/>
      <c r="AA148" s="494"/>
      <c r="AB148" s="16"/>
    </row>
    <row r="149" spans="1:45" ht="30" customHeight="1" x14ac:dyDescent="0.2">
      <c r="A149" s="489"/>
      <c r="B149" s="10"/>
      <c r="C149" s="508"/>
      <c r="D149" s="521" t="s">
        <v>24</v>
      </c>
      <c r="E149" s="522"/>
      <c r="F149" s="523"/>
      <c r="G149" s="524"/>
      <c r="H149" s="524"/>
      <c r="I149" s="524"/>
      <c r="J149" s="524"/>
      <c r="K149" s="524"/>
      <c r="L149" s="524"/>
      <c r="M149" s="524"/>
      <c r="N149" s="524"/>
      <c r="O149" s="524"/>
      <c r="P149" s="524"/>
      <c r="Q149" s="524"/>
      <c r="R149" s="524"/>
      <c r="S149" s="524"/>
      <c r="T149" s="524"/>
      <c r="U149" s="524"/>
      <c r="V149" s="524"/>
      <c r="W149" s="524"/>
      <c r="X149" s="524"/>
      <c r="Y149" s="524"/>
      <c r="Z149" s="524"/>
      <c r="AA149" s="525"/>
      <c r="AB149" s="16"/>
    </row>
    <row r="150" spans="1:45" ht="13" customHeight="1" x14ac:dyDescent="0.2">
      <c r="A150" s="488" t="str">
        <f>IF(E150="","",INDEX(条例ＶＯＣ,E150,3))</f>
        <v/>
      </c>
      <c r="B150" s="10"/>
      <c r="C150" s="505">
        <v>15</v>
      </c>
      <c r="D150" s="509"/>
      <c r="E150" s="512" t="str">
        <f>IF(D150="","",VLOOKUP(D150,府条例対象物質!$A$3:$B$26,2,FALSE))</f>
        <v/>
      </c>
      <c r="F150" s="515"/>
      <c r="G150" s="518"/>
      <c r="H150" s="490"/>
      <c r="I150" s="495"/>
      <c r="J150" s="499"/>
      <c r="K150" s="490"/>
      <c r="L150" s="495"/>
      <c r="M150" s="499"/>
      <c r="N150" s="495"/>
      <c r="O150" s="499"/>
      <c r="P150" s="495"/>
      <c r="Q150" s="162">
        <v>1</v>
      </c>
      <c r="R150" s="163" t="s">
        <v>351</v>
      </c>
      <c r="S150" s="162">
        <v>1</v>
      </c>
      <c r="T150" s="168" t="s">
        <v>16</v>
      </c>
      <c r="U150" s="193">
        <v>8</v>
      </c>
      <c r="V150" s="168" t="s">
        <v>518</v>
      </c>
      <c r="W150" s="193">
        <v>15</v>
      </c>
      <c r="X150" s="172" t="s">
        <v>525</v>
      </c>
      <c r="Y150" s="490"/>
      <c r="Z150" s="490"/>
      <c r="AA150" s="490"/>
      <c r="AB150" s="16"/>
      <c r="AC150" s="9" t="str">
        <f>IF(E150&lt;&gt;243,CONCATENATE(AD150,AE150,AF150,AG150,AH150,AI150,AJ150,AK150,AL150,AM150,AN150,AO150,AP150,AQ150,AR150,AS150),"")</f>
        <v/>
      </c>
      <c r="AD150" s="9" t="str">
        <f>IF(E150&lt;&gt;"",IF(SUM(Y150:AA150)&lt;1000,"取扱量が空白又は規定値（1000kg)未満です（届出対象であるかを確認してください）。",""),"")</f>
        <v/>
      </c>
      <c r="AE150" s="9" t="str">
        <f>IF(E150&lt;&gt;"",IF(AND(F150="",G150=""),"主な用途を入力してください。",""),"")</f>
        <v/>
      </c>
      <c r="AF150" s="9" t="str">
        <f>IF(OR(H150="",H150=0),"",IF(H150=INT(H150/10^(INT(LOG10(H150))-1))*10^INT(LOG10(H150)-1),"","排出量(大気)の有効数字が２桁ではありません。"))</f>
        <v/>
      </c>
      <c r="AG150" s="9" t="str">
        <f>IF(OR(I150="",I150=0),"",IF(I150=INT(I150/10^(INT(LOG10(I150))-1))*10^INT(LOG10(I150)-1),"","排出量（公共用水域）の有効数字が２桁ではありません。"))</f>
        <v/>
      </c>
      <c r="AH150" s="9" t="str">
        <f>IF(I150&gt;0,IF(J150="","公共用水域への排出先を入力してください。",""),"")</f>
        <v/>
      </c>
      <c r="AI150" s="9" t="str">
        <f>IF(OR(K150="",K150=0),"",IF(K150=INT(K150/10^(INT(LOG10(K150))-1))*10^INT(LOG10(K150)-1),"","排出量（土壌）の有効数字が２桁ではありません。"))</f>
        <v/>
      </c>
      <c r="AJ150" s="9" t="str">
        <f>IF(OR(L150="",L150=0),"",IF(L150=INT(L150/10^(INT(LOG10(L150))-1))*10^INT(LOG10(L150)-1),"","排出量（埋立処分）の有効数字が２桁ではありません。"))</f>
        <v/>
      </c>
      <c r="AK150" s="9" t="str">
        <f>IF(L150&gt;0,IF(M150="","埋立処分場所を入力してください。",""),"")</f>
        <v/>
      </c>
      <c r="AL150" s="9" t="str">
        <f>IF(OR(N150="",N150=0),"",IF(N150=INT(N150/10^(INT(LOG10(N150))-1))*10^INT(LOG10(N150)-1),"","移動量（下水道）の有効数字が２桁ではありません。"))</f>
        <v/>
      </c>
      <c r="AM150" s="9" t="str">
        <f>IF(N150&gt;0,IF(O150="","下水道終末施設名を入力してください。",""),"")</f>
        <v/>
      </c>
      <c r="AN150" s="9" t="str">
        <f>IF(OR(P150="",P150=0),"",IF(P150=INT(P150/10^(INT(LOG10(P150))-1))*10^INT(LOG10(P150)-1),"","移動量（廃棄物）の有効数字が２桁ではありません。"))</f>
        <v/>
      </c>
      <c r="AO150" s="17" t="str">
        <f>IF(P150&gt;0,IF(SUM(別紙１入力!S19:Y19)=0,"廃棄物の処理方法を入力してください。",""),"")</f>
        <v/>
      </c>
      <c r="AP150" s="17" t="str">
        <f>IF(P150&gt;0,IF(SUM(別紙１入力!Z19:AQ19)=0,"廃棄物の種類を入力してください。",""),"")</f>
        <v/>
      </c>
      <c r="AQ150" s="9" t="str">
        <f>IF(OR(Y150="",Y150=0),"",IF(Y150=INT(Y150/10^(INT(LOG10(Y150))-1))*10^INT(LOG10(Y150)-1),"","取扱量（製造）の有効数字が２桁ではありません。"))</f>
        <v/>
      </c>
      <c r="AR150" s="9" t="str">
        <f>IF(OR(Z150="",Z150=0),"",IF(Z150=INT(Z150/10^(INT(LOG10(Z150))-1))*10^INT(LOG10(Z150)-1),"","取扱量（使用）の有効数字が２桁ではありません。"))</f>
        <v/>
      </c>
      <c r="AS150" s="9" t="str">
        <f>IF(OR(AA150="",AA150=0),"",IF(AA150=INT(AA150/10^(INT(LOG10(AA150))-1))*10^INT(LOG10(AA150)-1),"","取扱量（その他）の有効数字が２桁ではありません。"))</f>
        <v/>
      </c>
    </row>
    <row r="151" spans="1:45" ht="13" customHeight="1" x14ac:dyDescent="0.2">
      <c r="A151" s="488"/>
      <c r="B151" s="10"/>
      <c r="C151" s="506"/>
      <c r="D151" s="510"/>
      <c r="E151" s="513"/>
      <c r="F151" s="516"/>
      <c r="G151" s="519"/>
      <c r="H151" s="493"/>
      <c r="I151" s="496"/>
      <c r="J151" s="500"/>
      <c r="K151" s="493"/>
      <c r="L151" s="496"/>
      <c r="M151" s="500"/>
      <c r="N151" s="496"/>
      <c r="O151" s="500"/>
      <c r="P151" s="496"/>
      <c r="Q151" s="164">
        <v>2</v>
      </c>
      <c r="R151" s="165" t="s">
        <v>355</v>
      </c>
      <c r="S151" s="164">
        <v>2</v>
      </c>
      <c r="T151" s="169" t="s">
        <v>17</v>
      </c>
      <c r="U151" s="176">
        <v>9</v>
      </c>
      <c r="V151" s="169" t="s">
        <v>519</v>
      </c>
      <c r="W151" s="176">
        <v>16</v>
      </c>
      <c r="X151" s="173" t="s">
        <v>526</v>
      </c>
      <c r="Y151" s="493"/>
      <c r="Z151" s="491"/>
      <c r="AA151" s="493"/>
      <c r="AB151" s="16"/>
      <c r="AC151" s="9" t="str">
        <f>IF(OR(AA150="",AA150=0),"",IF(AA150=INT(AA150/10^(INT(LOG10(AA150))-1))*10^INT(LOG10(AA150)-1),"","取扱量（その他）の有効数字が２桁ではありません。"))</f>
        <v/>
      </c>
    </row>
    <row r="152" spans="1:45" ht="13" customHeight="1" x14ac:dyDescent="0.2">
      <c r="A152" s="489"/>
      <c r="B152" s="10"/>
      <c r="C152" s="507"/>
      <c r="D152" s="510"/>
      <c r="E152" s="513"/>
      <c r="F152" s="516"/>
      <c r="G152" s="519"/>
      <c r="H152" s="491"/>
      <c r="I152" s="496"/>
      <c r="J152" s="501"/>
      <c r="K152" s="493"/>
      <c r="L152" s="496"/>
      <c r="M152" s="500"/>
      <c r="N152" s="497"/>
      <c r="O152" s="501"/>
      <c r="P152" s="496"/>
      <c r="Q152" s="164">
        <v>3</v>
      </c>
      <c r="R152" s="165" t="s">
        <v>359</v>
      </c>
      <c r="S152" s="164">
        <v>3</v>
      </c>
      <c r="T152" s="169" t="s">
        <v>18</v>
      </c>
      <c r="U152" s="176">
        <v>10</v>
      </c>
      <c r="V152" s="169" t="s">
        <v>520</v>
      </c>
      <c r="W152" s="176">
        <v>17</v>
      </c>
      <c r="X152" s="173" t="s">
        <v>364</v>
      </c>
      <c r="Y152" s="493"/>
      <c r="Z152" s="491"/>
      <c r="AA152" s="493"/>
      <c r="AB152" s="16"/>
    </row>
    <row r="153" spans="1:45" ht="13" customHeight="1" x14ac:dyDescent="0.2">
      <c r="A153" s="489"/>
      <c r="B153" s="10"/>
      <c r="C153" s="507"/>
      <c r="D153" s="510"/>
      <c r="E153" s="513"/>
      <c r="F153" s="516"/>
      <c r="G153" s="519"/>
      <c r="H153" s="491"/>
      <c r="I153" s="496"/>
      <c r="J153" s="501"/>
      <c r="K153" s="493"/>
      <c r="L153" s="496"/>
      <c r="M153" s="500"/>
      <c r="N153" s="497"/>
      <c r="O153" s="501"/>
      <c r="P153" s="496"/>
      <c r="Q153" s="164">
        <v>4</v>
      </c>
      <c r="R153" s="165" t="s">
        <v>366</v>
      </c>
      <c r="S153" s="164">
        <v>4</v>
      </c>
      <c r="T153" s="169" t="s">
        <v>19</v>
      </c>
      <c r="U153" s="176">
        <v>11</v>
      </c>
      <c r="V153" s="169" t="s">
        <v>521</v>
      </c>
      <c r="W153" s="176">
        <v>18</v>
      </c>
      <c r="X153" s="173" t="s">
        <v>369</v>
      </c>
      <c r="Y153" s="493"/>
      <c r="Z153" s="491"/>
      <c r="AA153" s="493"/>
      <c r="AB153" s="16"/>
    </row>
    <row r="154" spans="1:45" ht="13" customHeight="1" x14ac:dyDescent="0.2">
      <c r="A154" s="489"/>
      <c r="B154" s="10"/>
      <c r="C154" s="507"/>
      <c r="D154" s="510"/>
      <c r="E154" s="513"/>
      <c r="F154" s="516"/>
      <c r="G154" s="519"/>
      <c r="H154" s="491"/>
      <c r="I154" s="496"/>
      <c r="J154" s="501"/>
      <c r="K154" s="493"/>
      <c r="L154" s="496"/>
      <c r="M154" s="500"/>
      <c r="N154" s="497"/>
      <c r="O154" s="501"/>
      <c r="P154" s="496"/>
      <c r="Q154" s="164">
        <v>5</v>
      </c>
      <c r="R154" s="165" t="s">
        <v>371</v>
      </c>
      <c r="S154" s="164">
        <v>5</v>
      </c>
      <c r="T154" s="169" t="s">
        <v>20</v>
      </c>
      <c r="U154" s="176">
        <v>12</v>
      </c>
      <c r="V154" s="169" t="s">
        <v>23</v>
      </c>
      <c r="W154" s="176"/>
      <c r="X154" s="174"/>
      <c r="Y154" s="493"/>
      <c r="Z154" s="491"/>
      <c r="AA154" s="493"/>
      <c r="AB154" s="16"/>
    </row>
    <row r="155" spans="1:45" ht="13" customHeight="1" x14ac:dyDescent="0.2">
      <c r="A155" s="489"/>
      <c r="B155" s="10"/>
      <c r="C155" s="507"/>
      <c r="D155" s="510"/>
      <c r="E155" s="513"/>
      <c r="F155" s="516"/>
      <c r="G155" s="519"/>
      <c r="H155" s="491"/>
      <c r="I155" s="496"/>
      <c r="J155" s="501"/>
      <c r="K155" s="493"/>
      <c r="L155" s="496"/>
      <c r="M155" s="500"/>
      <c r="N155" s="497"/>
      <c r="O155" s="501"/>
      <c r="P155" s="496"/>
      <c r="Q155" s="164">
        <v>6</v>
      </c>
      <c r="R155" s="165" t="s">
        <v>374</v>
      </c>
      <c r="S155" s="164">
        <v>6</v>
      </c>
      <c r="T155" s="169" t="s">
        <v>21</v>
      </c>
      <c r="U155" s="176">
        <v>13</v>
      </c>
      <c r="V155" s="169" t="s">
        <v>523</v>
      </c>
      <c r="W155" s="176"/>
      <c r="X155" s="174"/>
      <c r="Y155" s="493"/>
      <c r="Z155" s="491"/>
      <c r="AA155" s="493"/>
      <c r="AB155" s="16"/>
    </row>
    <row r="156" spans="1:45" ht="13" customHeight="1" x14ac:dyDescent="0.2">
      <c r="A156" s="489"/>
      <c r="B156" s="10"/>
      <c r="C156" s="507"/>
      <c r="D156" s="511"/>
      <c r="E156" s="514"/>
      <c r="F156" s="517"/>
      <c r="G156" s="520"/>
      <c r="H156" s="492"/>
      <c r="I156" s="503"/>
      <c r="J156" s="502"/>
      <c r="K156" s="494"/>
      <c r="L156" s="503"/>
      <c r="M156" s="526"/>
      <c r="N156" s="498"/>
      <c r="O156" s="502"/>
      <c r="P156" s="503"/>
      <c r="Q156" s="166">
        <v>7</v>
      </c>
      <c r="R156" s="167" t="s">
        <v>369</v>
      </c>
      <c r="S156" s="166">
        <v>7</v>
      </c>
      <c r="T156" s="170" t="s">
        <v>22</v>
      </c>
      <c r="U156" s="194">
        <v>14</v>
      </c>
      <c r="V156" s="170" t="s">
        <v>524</v>
      </c>
      <c r="W156" s="194"/>
      <c r="X156" s="175"/>
      <c r="Y156" s="494"/>
      <c r="Z156" s="492"/>
      <c r="AA156" s="494"/>
      <c r="AB156" s="16"/>
    </row>
    <row r="157" spans="1:45" ht="30" customHeight="1" x14ac:dyDescent="0.2">
      <c r="A157" s="489"/>
      <c r="B157" s="10"/>
      <c r="C157" s="508"/>
      <c r="D157" s="521" t="s">
        <v>24</v>
      </c>
      <c r="E157" s="522"/>
      <c r="F157" s="523"/>
      <c r="G157" s="524"/>
      <c r="H157" s="524"/>
      <c r="I157" s="524"/>
      <c r="J157" s="524"/>
      <c r="K157" s="524"/>
      <c r="L157" s="524"/>
      <c r="M157" s="524"/>
      <c r="N157" s="524"/>
      <c r="O157" s="524"/>
      <c r="P157" s="524"/>
      <c r="Q157" s="524"/>
      <c r="R157" s="524"/>
      <c r="S157" s="524"/>
      <c r="T157" s="524"/>
      <c r="U157" s="524"/>
      <c r="V157" s="524"/>
      <c r="W157" s="524"/>
      <c r="X157" s="524"/>
      <c r="Y157" s="524"/>
      <c r="Z157" s="524"/>
      <c r="AA157" s="525"/>
      <c r="AB157" s="16"/>
    </row>
    <row r="158" spans="1:45" ht="18" customHeight="1" x14ac:dyDescent="0.2">
      <c r="B158" s="10"/>
      <c r="C158" s="482" t="s">
        <v>1142</v>
      </c>
      <c r="D158" s="483"/>
      <c r="E158" s="483"/>
      <c r="F158" s="483"/>
      <c r="G158" s="483"/>
      <c r="H158" s="483"/>
      <c r="I158" s="483"/>
      <c r="J158" s="483"/>
      <c r="K158" s="483"/>
      <c r="L158" s="483"/>
      <c r="M158" s="483"/>
      <c r="N158" s="483"/>
      <c r="O158" s="483"/>
      <c r="P158" s="483"/>
      <c r="Q158" s="483"/>
      <c r="R158" s="483"/>
      <c r="S158" s="483"/>
      <c r="T158" s="483"/>
      <c r="U158" s="483"/>
      <c r="V158" s="483"/>
      <c r="W158" s="483"/>
      <c r="X158" s="483"/>
      <c r="Y158" s="483"/>
      <c r="Z158" s="483"/>
      <c r="AA158" s="483"/>
      <c r="AB158" s="16"/>
    </row>
    <row r="159" spans="1:45" ht="18" customHeight="1" x14ac:dyDescent="0.2">
      <c r="B159" s="10"/>
      <c r="C159" s="484"/>
      <c r="D159" s="484"/>
      <c r="E159" s="484"/>
      <c r="F159" s="484"/>
      <c r="G159" s="484"/>
      <c r="H159" s="484"/>
      <c r="I159" s="484"/>
      <c r="J159" s="484"/>
      <c r="K159" s="484"/>
      <c r="L159" s="484"/>
      <c r="M159" s="484"/>
      <c r="N159" s="484"/>
      <c r="O159" s="484"/>
      <c r="P159" s="484"/>
      <c r="Q159" s="484"/>
      <c r="R159" s="484"/>
      <c r="S159" s="484"/>
      <c r="T159" s="484"/>
      <c r="U159" s="484"/>
      <c r="V159" s="484"/>
      <c r="W159" s="484"/>
      <c r="X159" s="484"/>
      <c r="Y159" s="484"/>
      <c r="Z159" s="484"/>
      <c r="AA159" s="484"/>
      <c r="AB159" s="16"/>
    </row>
    <row r="160" spans="1:45" ht="18" customHeight="1" thickBot="1" x14ac:dyDescent="0.25">
      <c r="B160" s="10"/>
      <c r="C160" s="485"/>
      <c r="D160" s="485"/>
      <c r="E160" s="485"/>
      <c r="F160" s="485"/>
      <c r="G160" s="485"/>
      <c r="H160" s="485"/>
      <c r="I160" s="485"/>
      <c r="J160" s="485"/>
      <c r="K160" s="485"/>
      <c r="L160" s="485"/>
      <c r="M160" s="485"/>
      <c r="N160" s="485"/>
      <c r="O160" s="485"/>
      <c r="P160" s="485"/>
      <c r="Q160" s="485"/>
      <c r="R160" s="485"/>
      <c r="S160" s="485"/>
      <c r="T160" s="485"/>
      <c r="U160" s="485"/>
      <c r="V160" s="485"/>
      <c r="W160" s="485"/>
      <c r="X160" s="485"/>
      <c r="Y160" s="485"/>
      <c r="Z160" s="485"/>
      <c r="AA160" s="485"/>
      <c r="AB160" s="16"/>
    </row>
    <row r="161" spans="1:45" ht="24" customHeight="1" thickBot="1" x14ac:dyDescent="0.25">
      <c r="B161" s="10"/>
      <c r="C161" s="23" t="s">
        <v>247</v>
      </c>
      <c r="D161" s="24"/>
      <c r="E161" s="486"/>
      <c r="F161" s="486"/>
      <c r="G161" s="486"/>
      <c r="H161" s="486"/>
      <c r="I161" s="486"/>
      <c r="J161" s="486"/>
      <c r="K161" s="486"/>
      <c r="L161" s="486"/>
      <c r="M161" s="486"/>
      <c r="N161" s="486"/>
      <c r="O161" s="486"/>
      <c r="P161" s="486"/>
      <c r="Q161" s="486"/>
      <c r="R161" s="486"/>
      <c r="S161" s="486"/>
      <c r="T161" s="486"/>
      <c r="U161" s="486"/>
      <c r="V161" s="486"/>
      <c r="W161" s="486"/>
      <c r="X161" s="486"/>
      <c r="Y161" s="486"/>
      <c r="Z161" s="486"/>
      <c r="AA161" s="487"/>
      <c r="AB161" s="16"/>
    </row>
    <row r="162" spans="1:45" ht="4" customHeight="1" thickBot="1" x14ac:dyDescent="0.25">
      <c r="B162" s="25"/>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7"/>
    </row>
    <row r="163" spans="1:45" ht="4" customHeight="1" x14ac:dyDescent="0.2">
      <c r="A163" s="153"/>
      <c r="B163" s="6"/>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8"/>
    </row>
    <row r="164" spans="1:45" ht="16.5" x14ac:dyDescent="0.2">
      <c r="A164" s="153"/>
      <c r="B164" s="10"/>
      <c r="C164" s="11"/>
      <c r="D164" s="11"/>
      <c r="E164" s="157" t="s">
        <v>542</v>
      </c>
      <c r="F164" s="12"/>
      <c r="G164" s="157" t="s">
        <v>478</v>
      </c>
      <c r="H164" s="11"/>
      <c r="I164" s="11"/>
      <c r="J164" s="12"/>
      <c r="K164" s="13"/>
      <c r="L164" s="14"/>
      <c r="M164" s="14"/>
      <c r="N164" s="14"/>
      <c r="O164" s="14"/>
      <c r="P164" s="14"/>
      <c r="Q164" s="14"/>
      <c r="R164" s="14"/>
      <c r="S164" s="14"/>
      <c r="T164" s="14"/>
      <c r="U164" s="14"/>
      <c r="V164" s="14"/>
      <c r="W164" s="14"/>
      <c r="X164" s="14"/>
      <c r="Y164" s="14"/>
      <c r="Z164" s="155" t="s">
        <v>454</v>
      </c>
      <c r="AA164" s="155">
        <v>4</v>
      </c>
      <c r="AB164" s="16"/>
    </row>
    <row r="165" spans="1:45" ht="4" customHeight="1" x14ac:dyDescent="0.2">
      <c r="A165" s="153"/>
      <c r="B165" s="10"/>
      <c r="C165" s="11"/>
      <c r="D165" s="18"/>
      <c r="E165" s="11"/>
      <c r="F165" s="12"/>
      <c r="G165" s="12"/>
      <c r="H165" s="11"/>
      <c r="I165" s="11"/>
      <c r="J165" s="12"/>
      <c r="K165" s="13"/>
      <c r="L165" s="14"/>
      <c r="M165" s="14"/>
      <c r="N165" s="14"/>
      <c r="O165" s="14"/>
      <c r="P165" s="14"/>
      <c r="Q165" s="14"/>
      <c r="R165" s="14"/>
      <c r="S165" s="14"/>
      <c r="T165" s="14"/>
      <c r="U165" s="14"/>
      <c r="V165" s="14"/>
      <c r="W165" s="14"/>
      <c r="X165" s="14"/>
      <c r="Y165" s="14"/>
      <c r="Z165" s="19"/>
      <c r="AA165" s="20"/>
      <c r="AB165" s="16"/>
    </row>
    <row r="166" spans="1:45" ht="4" customHeight="1" x14ac:dyDescent="0.2">
      <c r="A166" s="153"/>
      <c r="B166" s="10"/>
      <c r="C166" s="11"/>
      <c r="D166" s="21"/>
      <c r="E166" s="21"/>
      <c r="F166" s="21"/>
      <c r="G166" s="21"/>
      <c r="H166" s="11"/>
      <c r="I166" s="11"/>
      <c r="J166" s="11"/>
      <c r="K166" s="11"/>
      <c r="L166" s="11"/>
      <c r="M166" s="11"/>
      <c r="N166" s="11"/>
      <c r="O166" s="11"/>
      <c r="P166" s="11"/>
      <c r="Q166" s="11"/>
      <c r="R166" s="11"/>
      <c r="S166" s="11"/>
      <c r="T166" s="11"/>
      <c r="U166" s="11"/>
      <c r="V166" s="11"/>
      <c r="W166" s="11"/>
      <c r="X166" s="11"/>
      <c r="Y166" s="21"/>
      <c r="Z166" s="21"/>
      <c r="AA166" s="21"/>
      <c r="AB166" s="16"/>
    </row>
    <row r="167" spans="1:45" ht="18" customHeight="1" x14ac:dyDescent="0.2">
      <c r="A167" s="153"/>
      <c r="B167" s="10"/>
      <c r="C167" s="550" t="s">
        <v>543</v>
      </c>
      <c r="D167" s="553" t="s">
        <v>5</v>
      </c>
      <c r="E167" s="553" t="s">
        <v>545</v>
      </c>
      <c r="F167" s="558" t="s">
        <v>499</v>
      </c>
      <c r="G167" s="559"/>
      <c r="H167" s="564" t="s">
        <v>546</v>
      </c>
      <c r="I167" s="565"/>
      <c r="J167" s="565"/>
      <c r="K167" s="565"/>
      <c r="L167" s="565"/>
      <c r="M167" s="566"/>
      <c r="N167" s="564" t="s">
        <v>528</v>
      </c>
      <c r="O167" s="565"/>
      <c r="P167" s="565"/>
      <c r="Q167" s="565"/>
      <c r="R167" s="565"/>
      <c r="S167" s="565"/>
      <c r="T167" s="565"/>
      <c r="U167" s="565"/>
      <c r="V167" s="565"/>
      <c r="W167" s="565"/>
      <c r="X167" s="566"/>
      <c r="Y167" s="565" t="s">
        <v>529</v>
      </c>
      <c r="Z167" s="567"/>
      <c r="AA167" s="568"/>
      <c r="AB167" s="22"/>
    </row>
    <row r="168" spans="1:45" ht="18" customHeight="1" x14ac:dyDescent="0.2">
      <c r="A168" s="153"/>
      <c r="B168" s="10"/>
      <c r="C168" s="551"/>
      <c r="D168" s="554"/>
      <c r="E168" s="556"/>
      <c r="F168" s="560"/>
      <c r="G168" s="561"/>
      <c r="H168" s="159" t="s">
        <v>482</v>
      </c>
      <c r="I168" s="564" t="s">
        <v>484</v>
      </c>
      <c r="J168" s="566"/>
      <c r="K168" s="160" t="s">
        <v>485</v>
      </c>
      <c r="L168" s="564" t="s">
        <v>487</v>
      </c>
      <c r="M168" s="566"/>
      <c r="N168" s="564" t="s">
        <v>482</v>
      </c>
      <c r="O168" s="570"/>
      <c r="P168" s="564" t="s">
        <v>484</v>
      </c>
      <c r="Q168" s="565"/>
      <c r="R168" s="571"/>
      <c r="S168" s="571"/>
      <c r="T168" s="571"/>
      <c r="U168" s="571"/>
      <c r="V168" s="571"/>
      <c r="W168" s="571"/>
      <c r="X168" s="570"/>
      <c r="Y168" s="158" t="s">
        <v>490</v>
      </c>
      <c r="Z168" s="159" t="s">
        <v>484</v>
      </c>
      <c r="AA168" s="161" t="s">
        <v>485</v>
      </c>
      <c r="AB168" s="22"/>
    </row>
    <row r="169" spans="1:45" ht="18" customHeight="1" x14ac:dyDescent="0.2">
      <c r="A169" s="153"/>
      <c r="B169" s="10"/>
      <c r="C169" s="551"/>
      <c r="D169" s="554"/>
      <c r="E169" s="556"/>
      <c r="F169" s="560"/>
      <c r="G169" s="561"/>
      <c r="H169" s="572" t="s">
        <v>4</v>
      </c>
      <c r="I169" s="575" t="s">
        <v>6</v>
      </c>
      <c r="J169" s="576"/>
      <c r="K169" s="572" t="s">
        <v>1175</v>
      </c>
      <c r="L169" s="577" t="s">
        <v>7</v>
      </c>
      <c r="M169" s="578"/>
      <c r="N169" s="575" t="s">
        <v>8</v>
      </c>
      <c r="O169" s="576"/>
      <c r="P169" s="575" t="s">
        <v>9</v>
      </c>
      <c r="Q169" s="579"/>
      <c r="R169" s="579"/>
      <c r="S169" s="579"/>
      <c r="T169" s="579"/>
      <c r="U169" s="579"/>
      <c r="V169" s="579"/>
      <c r="W169" s="579"/>
      <c r="X169" s="576"/>
      <c r="Y169" s="530" t="s">
        <v>491</v>
      </c>
      <c r="Z169" s="530" t="s">
        <v>492</v>
      </c>
      <c r="AA169" s="534" t="s">
        <v>1174</v>
      </c>
      <c r="AB169" s="22"/>
    </row>
    <row r="170" spans="1:45" ht="18" customHeight="1" x14ac:dyDescent="0.2">
      <c r="A170" s="153"/>
      <c r="B170" s="10"/>
      <c r="C170" s="551"/>
      <c r="D170" s="554"/>
      <c r="E170" s="556"/>
      <c r="F170" s="560"/>
      <c r="G170" s="561"/>
      <c r="H170" s="573"/>
      <c r="I170" s="535"/>
      <c r="J170" s="537" t="s">
        <v>10</v>
      </c>
      <c r="K170" s="573"/>
      <c r="L170" s="539" t="s">
        <v>11</v>
      </c>
      <c r="M170" s="537" t="s">
        <v>12</v>
      </c>
      <c r="N170" s="539"/>
      <c r="O170" s="537" t="s">
        <v>1177</v>
      </c>
      <c r="P170" s="539"/>
      <c r="Q170" s="546" t="s">
        <v>13</v>
      </c>
      <c r="R170" s="547"/>
      <c r="S170" s="547"/>
      <c r="T170" s="547"/>
      <c r="U170" s="547"/>
      <c r="V170" s="547"/>
      <c r="W170" s="547"/>
      <c r="X170" s="548"/>
      <c r="Y170" s="531"/>
      <c r="Z170" s="533"/>
      <c r="AA170" s="533"/>
      <c r="AB170" s="22"/>
    </row>
    <row r="171" spans="1:45" ht="51" customHeight="1" x14ac:dyDescent="0.2">
      <c r="A171" s="153"/>
      <c r="B171" s="10"/>
      <c r="C171" s="552"/>
      <c r="D171" s="555"/>
      <c r="E171" s="557"/>
      <c r="F171" s="562"/>
      <c r="G171" s="563"/>
      <c r="H171" s="574"/>
      <c r="I171" s="536"/>
      <c r="J171" s="538"/>
      <c r="K171" s="574"/>
      <c r="L171" s="540"/>
      <c r="M171" s="538"/>
      <c r="N171" s="541"/>
      <c r="O171" s="569"/>
      <c r="P171" s="541"/>
      <c r="Q171" s="543" t="s">
        <v>14</v>
      </c>
      <c r="R171" s="549"/>
      <c r="S171" s="543" t="s">
        <v>1176</v>
      </c>
      <c r="T171" s="544"/>
      <c r="U171" s="544"/>
      <c r="V171" s="544"/>
      <c r="W171" s="544"/>
      <c r="X171" s="545"/>
      <c r="Y171" s="532"/>
      <c r="Z171" s="532"/>
      <c r="AA171" s="532"/>
      <c r="AB171" s="22"/>
    </row>
    <row r="172" spans="1:45" ht="13" customHeight="1" x14ac:dyDescent="0.2">
      <c r="A172" s="488" t="str">
        <f>IF(E172="","",INDEX(条例ＶＯＣ,E172,3))</f>
        <v/>
      </c>
      <c r="B172" s="10"/>
      <c r="C172" s="505">
        <v>16</v>
      </c>
      <c r="D172" s="509"/>
      <c r="E172" s="512" t="str">
        <f>IF(D172="","",VLOOKUP(D172,府条例対象物質!$A$3:$B$26,2,FALSE))</f>
        <v/>
      </c>
      <c r="F172" s="515"/>
      <c r="G172" s="518"/>
      <c r="H172" s="490"/>
      <c r="I172" s="495"/>
      <c r="J172" s="499"/>
      <c r="K172" s="490"/>
      <c r="L172" s="495"/>
      <c r="M172" s="499"/>
      <c r="N172" s="495"/>
      <c r="O172" s="499"/>
      <c r="P172" s="542"/>
      <c r="Q172" s="162">
        <v>1</v>
      </c>
      <c r="R172" s="163" t="s">
        <v>351</v>
      </c>
      <c r="S172" s="162">
        <v>1</v>
      </c>
      <c r="T172" s="168" t="s">
        <v>16</v>
      </c>
      <c r="U172" s="193">
        <v>8</v>
      </c>
      <c r="V172" s="168" t="s">
        <v>518</v>
      </c>
      <c r="W172" s="193">
        <v>15</v>
      </c>
      <c r="X172" s="172" t="s">
        <v>525</v>
      </c>
      <c r="Y172" s="490"/>
      <c r="Z172" s="490"/>
      <c r="AA172" s="490"/>
      <c r="AB172" s="16"/>
      <c r="AC172" s="9" t="str">
        <f>IF(E172&lt;&gt;243,CONCATENATE(AD172,AE172,AF172,AG172,AH172,AI172,AJ172,AK172,AL172,AM172,AN172,AO172,AP172,AQ172,AR172,AS172),"")</f>
        <v/>
      </c>
      <c r="AD172" s="9" t="str">
        <f>IF(E172&lt;&gt;"",IF(SUM(Y172:AA172)&lt;1000,"取扱量が空白又は規定値（1000kg)未満です（届出対象であるかを確認してください）。",""),"")</f>
        <v/>
      </c>
      <c r="AE172" s="9" t="str">
        <f>IF(E172&lt;&gt;"",IF(AND(F172="",G172=""),"主な用途を入力してください。",""),"")</f>
        <v/>
      </c>
      <c r="AF172" s="9" t="str">
        <f>IF(OR(H172="",H172=0),"",IF(H172=INT(H172/10^(INT(LOG10(H172))-1))*10^INT(LOG10(H172)-1),"","排出量(大気)の有効数字が２桁ではありません。"))</f>
        <v/>
      </c>
      <c r="AG172" s="9" t="str">
        <f>IF(OR(I172="",I172=0),"",IF(I172=INT(I172/10^(INT(LOG10(I172))-1))*10^INT(LOG10(I172)-1),"","排出量（公共用水域）の有効数字が２桁ではありません。"))</f>
        <v/>
      </c>
      <c r="AH172" s="9" t="str">
        <f>IF(I172&gt;0,IF(J172="","公共用水域への排出先を入力してください。",""),"")</f>
        <v/>
      </c>
      <c r="AI172" s="9" t="str">
        <f>IF(OR(K172="",K172=0),"",IF(K172=INT(K172/10^(INT(LOG10(K172))-1))*10^INT(LOG10(K172)-1),"","排出量（土壌）の有効数字が２桁ではありません。"))</f>
        <v/>
      </c>
      <c r="AJ172" s="9" t="str">
        <f>IF(OR(L172="",L172=0),"",IF(L172=INT(L172/10^(INT(LOG10(L172))-1))*10^INT(LOG10(L172)-1),"","排出量（埋立処分）の有効数字が２桁ではありません。"))</f>
        <v/>
      </c>
      <c r="AK172" s="9" t="str">
        <f>IF(L172&gt;0,IF(M172="","埋立処分場所を入力してください。",""),"")</f>
        <v/>
      </c>
      <c r="AL172" s="9" t="str">
        <f>IF(OR(N172="",N172=0),"",IF(N172=INT(N172/10^(INT(LOG10(N172))-1))*10^INT(LOG10(N172)-1),"","移動量（下水道）の有効数字が２桁ではありません。"))</f>
        <v/>
      </c>
      <c r="AM172" s="9" t="str">
        <f>IF(N172&gt;0,IF(O172="","下水道終末施設名を入力してください。",""),"")</f>
        <v/>
      </c>
      <c r="AN172" s="9" t="str">
        <f>IF(OR(P172="",P172=0),"",IF(P172=INT(P172/10^(INT(LOG10(P172))-1))*10^INT(LOG10(P172)-1),"","移動量（廃棄物）の有効数字が２桁ではありません。"))</f>
        <v/>
      </c>
      <c r="AO172" s="17" t="str">
        <f>IF(P172&gt;0,IF(SUM(別紙１入力!S20:Y20)=0,"廃棄物の処理方法を入力してください。",""),"")</f>
        <v/>
      </c>
      <c r="AP172" s="17" t="str">
        <f>IF(P172&gt;0,IF(SUM(別紙１入力!Z20:AQ20)=0,"廃棄物の種類を入力してください。",""),"")</f>
        <v/>
      </c>
      <c r="AQ172" s="9" t="str">
        <f>IF(OR(Y172="",Y172=0),"",IF(Y172=INT(Y172/10^(INT(LOG10(Y172))-1))*10^INT(LOG10(Y172)-1),"","取扱量（製造）の有効数字が２桁ではありません。"))</f>
        <v/>
      </c>
      <c r="AR172" s="9" t="str">
        <f>IF(OR(Z172="",Z172=0),"",IF(Z172=INT(Z172/10^(INT(LOG10(Z172))-1))*10^INT(LOG10(Z172)-1),"","取扱量（使用）の有効数字が２桁ではありません。"))</f>
        <v/>
      </c>
      <c r="AS172" s="9" t="str">
        <f>IF(OR(AA172="",AA172=0),"",IF(AA172=INT(AA172/10^(INT(LOG10(AA172))-1))*10^INT(LOG10(AA172)-1),"","取扱量（その他）の有効数字が２桁ではありません。"))</f>
        <v/>
      </c>
    </row>
    <row r="173" spans="1:45" ht="13" customHeight="1" x14ac:dyDescent="0.2">
      <c r="A173" s="488"/>
      <c r="B173" s="10"/>
      <c r="C173" s="506"/>
      <c r="D173" s="510"/>
      <c r="E173" s="513"/>
      <c r="F173" s="516"/>
      <c r="G173" s="519"/>
      <c r="H173" s="493"/>
      <c r="I173" s="496"/>
      <c r="J173" s="500"/>
      <c r="K173" s="493"/>
      <c r="L173" s="496"/>
      <c r="M173" s="500"/>
      <c r="N173" s="496"/>
      <c r="O173" s="500"/>
      <c r="P173" s="542"/>
      <c r="Q173" s="164">
        <v>2</v>
      </c>
      <c r="R173" s="165" t="s">
        <v>355</v>
      </c>
      <c r="S173" s="164">
        <v>2</v>
      </c>
      <c r="T173" s="169" t="s">
        <v>17</v>
      </c>
      <c r="U173" s="176">
        <v>9</v>
      </c>
      <c r="V173" s="169" t="s">
        <v>519</v>
      </c>
      <c r="W173" s="176">
        <v>16</v>
      </c>
      <c r="X173" s="173" t="s">
        <v>526</v>
      </c>
      <c r="Y173" s="493"/>
      <c r="Z173" s="491"/>
      <c r="AA173" s="493"/>
      <c r="AB173" s="16"/>
      <c r="AC173" s="9" t="str">
        <f>IF(OR(AA172="",AA172=0),"",IF(AA172=INT(AA172/10^(INT(LOG10(AA172))-1))*10^INT(LOG10(AA172)-1),"","取扱量（その他）の有効数字が２桁ではありません。"))</f>
        <v/>
      </c>
    </row>
    <row r="174" spans="1:45" ht="13" customHeight="1" x14ac:dyDescent="0.2">
      <c r="A174" s="489"/>
      <c r="B174" s="10"/>
      <c r="C174" s="507"/>
      <c r="D174" s="510"/>
      <c r="E174" s="513"/>
      <c r="F174" s="516"/>
      <c r="G174" s="519"/>
      <c r="H174" s="491"/>
      <c r="I174" s="496"/>
      <c r="J174" s="501"/>
      <c r="K174" s="493"/>
      <c r="L174" s="496"/>
      <c r="M174" s="500"/>
      <c r="N174" s="497"/>
      <c r="O174" s="501"/>
      <c r="P174" s="542"/>
      <c r="Q174" s="164">
        <v>3</v>
      </c>
      <c r="R174" s="165" t="s">
        <v>359</v>
      </c>
      <c r="S174" s="164">
        <v>3</v>
      </c>
      <c r="T174" s="169" t="s">
        <v>18</v>
      </c>
      <c r="U174" s="176">
        <v>10</v>
      </c>
      <c r="V174" s="169" t="s">
        <v>520</v>
      </c>
      <c r="W174" s="176">
        <v>17</v>
      </c>
      <c r="X174" s="173" t="s">
        <v>364</v>
      </c>
      <c r="Y174" s="493"/>
      <c r="Z174" s="491"/>
      <c r="AA174" s="493"/>
      <c r="AB174" s="16"/>
    </row>
    <row r="175" spans="1:45" ht="13" customHeight="1" x14ac:dyDescent="0.2">
      <c r="A175" s="489"/>
      <c r="B175" s="10"/>
      <c r="C175" s="507"/>
      <c r="D175" s="510"/>
      <c r="E175" s="513"/>
      <c r="F175" s="516"/>
      <c r="G175" s="519"/>
      <c r="H175" s="491"/>
      <c r="I175" s="496"/>
      <c r="J175" s="501"/>
      <c r="K175" s="493"/>
      <c r="L175" s="496"/>
      <c r="M175" s="500"/>
      <c r="N175" s="497"/>
      <c r="O175" s="501"/>
      <c r="P175" s="542"/>
      <c r="Q175" s="164">
        <v>4</v>
      </c>
      <c r="R175" s="165" t="s">
        <v>366</v>
      </c>
      <c r="S175" s="164">
        <v>4</v>
      </c>
      <c r="T175" s="169" t="s">
        <v>19</v>
      </c>
      <c r="U175" s="176">
        <v>11</v>
      </c>
      <c r="V175" s="169" t="s">
        <v>521</v>
      </c>
      <c r="W175" s="176">
        <v>18</v>
      </c>
      <c r="X175" s="173" t="s">
        <v>369</v>
      </c>
      <c r="Y175" s="493"/>
      <c r="Z175" s="491"/>
      <c r="AA175" s="493"/>
      <c r="AB175" s="16"/>
    </row>
    <row r="176" spans="1:45" ht="13" customHeight="1" x14ac:dyDescent="0.2">
      <c r="A176" s="489"/>
      <c r="B176" s="10"/>
      <c r="C176" s="507"/>
      <c r="D176" s="510"/>
      <c r="E176" s="513"/>
      <c r="F176" s="516"/>
      <c r="G176" s="519"/>
      <c r="H176" s="491"/>
      <c r="I176" s="496"/>
      <c r="J176" s="501"/>
      <c r="K176" s="493"/>
      <c r="L176" s="496"/>
      <c r="M176" s="500"/>
      <c r="N176" s="497"/>
      <c r="O176" s="501"/>
      <c r="P176" s="542"/>
      <c r="Q176" s="164">
        <v>5</v>
      </c>
      <c r="R176" s="165" t="s">
        <v>371</v>
      </c>
      <c r="S176" s="164">
        <v>5</v>
      </c>
      <c r="T176" s="169" t="s">
        <v>20</v>
      </c>
      <c r="U176" s="176">
        <v>12</v>
      </c>
      <c r="V176" s="169" t="s">
        <v>23</v>
      </c>
      <c r="W176" s="176"/>
      <c r="X176" s="174"/>
      <c r="Y176" s="493"/>
      <c r="Z176" s="491"/>
      <c r="AA176" s="493"/>
      <c r="AB176" s="16"/>
    </row>
    <row r="177" spans="1:45" ht="13" customHeight="1" x14ac:dyDescent="0.2">
      <c r="A177" s="489"/>
      <c r="B177" s="10"/>
      <c r="C177" s="507"/>
      <c r="D177" s="510"/>
      <c r="E177" s="513"/>
      <c r="F177" s="516"/>
      <c r="G177" s="519"/>
      <c r="H177" s="491"/>
      <c r="I177" s="496"/>
      <c r="J177" s="501"/>
      <c r="K177" s="493"/>
      <c r="L177" s="496"/>
      <c r="M177" s="500"/>
      <c r="N177" s="497"/>
      <c r="O177" s="501"/>
      <c r="P177" s="542"/>
      <c r="Q177" s="164">
        <v>6</v>
      </c>
      <c r="R177" s="165" t="s">
        <v>374</v>
      </c>
      <c r="S177" s="164">
        <v>6</v>
      </c>
      <c r="T177" s="169" t="s">
        <v>21</v>
      </c>
      <c r="U177" s="176">
        <v>13</v>
      </c>
      <c r="V177" s="169" t="s">
        <v>523</v>
      </c>
      <c r="W177" s="176"/>
      <c r="X177" s="174"/>
      <c r="Y177" s="493"/>
      <c r="Z177" s="491"/>
      <c r="AA177" s="493"/>
      <c r="AB177" s="16"/>
    </row>
    <row r="178" spans="1:45" ht="13" customHeight="1" x14ac:dyDescent="0.2">
      <c r="A178" s="489"/>
      <c r="B178" s="10"/>
      <c r="C178" s="507"/>
      <c r="D178" s="511"/>
      <c r="E178" s="514"/>
      <c r="F178" s="517"/>
      <c r="G178" s="520"/>
      <c r="H178" s="492"/>
      <c r="I178" s="503"/>
      <c r="J178" s="502"/>
      <c r="K178" s="494"/>
      <c r="L178" s="503"/>
      <c r="M178" s="526"/>
      <c r="N178" s="498"/>
      <c r="O178" s="502"/>
      <c r="P178" s="542"/>
      <c r="Q178" s="166">
        <v>7</v>
      </c>
      <c r="R178" s="167" t="s">
        <v>369</v>
      </c>
      <c r="S178" s="166">
        <v>7</v>
      </c>
      <c r="T178" s="170" t="s">
        <v>22</v>
      </c>
      <c r="U178" s="194">
        <v>14</v>
      </c>
      <c r="V178" s="170" t="s">
        <v>524</v>
      </c>
      <c r="W178" s="194"/>
      <c r="X178" s="175"/>
      <c r="Y178" s="494"/>
      <c r="Z178" s="492"/>
      <c r="AA178" s="494"/>
      <c r="AB178" s="16"/>
    </row>
    <row r="179" spans="1:45" ht="30" customHeight="1" x14ac:dyDescent="0.2">
      <c r="A179" s="489"/>
      <c r="B179" s="10"/>
      <c r="C179" s="508"/>
      <c r="D179" s="521" t="s">
        <v>24</v>
      </c>
      <c r="E179" s="522"/>
      <c r="F179" s="523"/>
      <c r="G179" s="524"/>
      <c r="H179" s="524"/>
      <c r="I179" s="524"/>
      <c r="J179" s="524"/>
      <c r="K179" s="524"/>
      <c r="L179" s="524"/>
      <c r="M179" s="524"/>
      <c r="N179" s="524"/>
      <c r="O179" s="524"/>
      <c r="P179" s="524"/>
      <c r="Q179" s="524"/>
      <c r="R179" s="524"/>
      <c r="S179" s="524"/>
      <c r="T179" s="524"/>
      <c r="U179" s="524"/>
      <c r="V179" s="524"/>
      <c r="W179" s="524"/>
      <c r="X179" s="524"/>
      <c r="Y179" s="524"/>
      <c r="Z179" s="524"/>
      <c r="AA179" s="525"/>
      <c r="AB179" s="16"/>
    </row>
    <row r="180" spans="1:45" ht="13" customHeight="1" x14ac:dyDescent="0.2">
      <c r="A180" s="488" t="str">
        <f>IF(E180="","",INDEX(条例ＶＯＣ,E180,3))</f>
        <v/>
      </c>
      <c r="B180" s="10"/>
      <c r="C180" s="505">
        <v>17</v>
      </c>
      <c r="D180" s="509"/>
      <c r="E180" s="512" t="str">
        <f>IF(D180="","",VLOOKUP(D180,府条例対象物質!$A$3:$B$26,2,FALSE))</f>
        <v/>
      </c>
      <c r="F180" s="515"/>
      <c r="G180" s="518"/>
      <c r="H180" s="490"/>
      <c r="I180" s="495"/>
      <c r="J180" s="499"/>
      <c r="K180" s="490"/>
      <c r="L180" s="495"/>
      <c r="M180" s="499"/>
      <c r="N180" s="495"/>
      <c r="O180" s="499"/>
      <c r="P180" s="527"/>
      <c r="Q180" s="162">
        <v>1</v>
      </c>
      <c r="R180" s="163" t="s">
        <v>351</v>
      </c>
      <c r="S180" s="162">
        <v>1</v>
      </c>
      <c r="T180" s="168" t="s">
        <v>16</v>
      </c>
      <c r="U180" s="193">
        <v>8</v>
      </c>
      <c r="V180" s="168" t="s">
        <v>518</v>
      </c>
      <c r="W180" s="193">
        <v>15</v>
      </c>
      <c r="X180" s="172" t="s">
        <v>525</v>
      </c>
      <c r="Y180" s="490"/>
      <c r="Z180" s="490"/>
      <c r="AA180" s="490"/>
      <c r="AB180" s="16"/>
      <c r="AC180" s="9" t="str">
        <f>IF(E180&lt;&gt;243,CONCATENATE(AD180,AE180,AF180,AG180,AH180,AI180,AJ180,AK180,AL180,AM180,AN180,AO180,AP180,AQ180,AR180,AS180),"")</f>
        <v/>
      </c>
      <c r="AD180" s="9" t="str">
        <f>IF(E180&lt;&gt;"",IF(SUM(Y180:AA180)&lt;1000,"取扱量が空白又は規定値（1000kg)未満です（届出対象であるかを確認してください）。",""),"")</f>
        <v/>
      </c>
      <c r="AE180" s="9" t="str">
        <f>IF(E180&lt;&gt;"",IF(AND(F180="",G180=""),"主な用途を入力してください。",""),"")</f>
        <v/>
      </c>
      <c r="AF180" s="9" t="str">
        <f>IF(OR(H180="",H180=0),"",IF(H180=INT(H180/10^(INT(LOG10(H180))-1))*10^INT(LOG10(H180)-1),"","排出量(大気)の有効数字が２桁ではありません。"))</f>
        <v/>
      </c>
      <c r="AG180" s="9" t="str">
        <f>IF(OR(I180="",I180=0),"",IF(I180=INT(I180/10^(INT(LOG10(I180))-1))*10^INT(LOG10(I180)-1),"","排出量（公共用水域）の有効数字が２桁ではありません。"))</f>
        <v/>
      </c>
      <c r="AH180" s="9" t="str">
        <f>IF(I180&gt;0,IF(J180="","公共用水域への排出先を入力してください。",""),"")</f>
        <v/>
      </c>
      <c r="AI180" s="9" t="str">
        <f>IF(OR(K180="",K180=0),"",IF(K180=INT(K180/10^(INT(LOG10(K180))-1))*10^INT(LOG10(K180)-1),"","排出量（土壌）の有効数字が２桁ではありません。"))</f>
        <v/>
      </c>
      <c r="AJ180" s="9" t="str">
        <f>IF(OR(L180="",L180=0),"",IF(L180=INT(L180/10^(INT(LOG10(L180))-1))*10^INT(LOG10(L180)-1),"","排出量（埋立処分）の有効数字が２桁ではありません。"))</f>
        <v/>
      </c>
      <c r="AK180" s="9" t="str">
        <f>IF(L180&gt;0,IF(M180="","埋立処分場所を入力してください。",""),"")</f>
        <v/>
      </c>
      <c r="AL180" s="9" t="str">
        <f>IF(OR(N180="",N180=0),"",IF(N180=INT(N180/10^(INT(LOG10(N180))-1))*10^INT(LOG10(N180)-1),"","移動量（下水道）の有効数字が２桁ではありません。"))</f>
        <v/>
      </c>
      <c r="AM180" s="9" t="str">
        <f>IF(N180&gt;0,IF(O180="","下水道終末施設名を入力してください。",""),"")</f>
        <v/>
      </c>
      <c r="AN180" s="9" t="str">
        <f>IF(OR(P180="",P180=0),"",IF(P180=INT(P180/10^(INT(LOG10(P180))-1))*10^INT(LOG10(P180)-1),"","移動量（廃棄物）の有効数字が２桁ではありません。"))</f>
        <v/>
      </c>
      <c r="AO180" s="17" t="str">
        <f>IF(P180&gt;0,IF(SUM(別紙１入力!S21:Y21)=0,"廃棄物の処理方法を入力してください。",""),"")</f>
        <v/>
      </c>
      <c r="AP180" s="17" t="str">
        <f>IF(P180&gt;0,IF(SUM(別紙１入力!Z21:AQ21)=0,"廃棄物の種類を入力してください。",""),"")</f>
        <v/>
      </c>
      <c r="AQ180" s="9" t="str">
        <f>IF(OR(Y180="",Y180=0),"",IF(Y180=INT(Y180/10^(INT(LOG10(Y180))-1))*10^INT(LOG10(Y180)-1),"","取扱量（製造）の有効数字が２桁ではありません。"))</f>
        <v/>
      </c>
      <c r="AR180" s="9" t="str">
        <f>IF(OR(Z180="",Z180=0),"",IF(Z180=INT(Z180/10^(INT(LOG10(Z180))-1))*10^INT(LOG10(Z180)-1),"","取扱量（使用）の有効数字が２桁ではありません。"))</f>
        <v/>
      </c>
      <c r="AS180" s="9" t="str">
        <f>IF(OR(AA180="",AA180=0),"",IF(AA180=INT(AA180/10^(INT(LOG10(AA180))-1))*10^INT(LOG10(AA180)-1),"","取扱量（その他）の有効数字が２桁ではありません。"))</f>
        <v/>
      </c>
    </row>
    <row r="181" spans="1:45" ht="13" customHeight="1" x14ac:dyDescent="0.2">
      <c r="A181" s="488"/>
      <c r="B181" s="10"/>
      <c r="C181" s="506"/>
      <c r="D181" s="510"/>
      <c r="E181" s="513"/>
      <c r="F181" s="516"/>
      <c r="G181" s="519"/>
      <c r="H181" s="493"/>
      <c r="I181" s="496"/>
      <c r="J181" s="500"/>
      <c r="K181" s="493"/>
      <c r="L181" s="496"/>
      <c r="M181" s="500"/>
      <c r="N181" s="496"/>
      <c r="O181" s="500"/>
      <c r="P181" s="528"/>
      <c r="Q181" s="164">
        <v>2</v>
      </c>
      <c r="R181" s="165" t="s">
        <v>355</v>
      </c>
      <c r="S181" s="164">
        <v>2</v>
      </c>
      <c r="T181" s="169" t="s">
        <v>17</v>
      </c>
      <c r="U181" s="176">
        <v>9</v>
      </c>
      <c r="V181" s="169" t="s">
        <v>519</v>
      </c>
      <c r="W181" s="176">
        <v>16</v>
      </c>
      <c r="X181" s="173" t="s">
        <v>526</v>
      </c>
      <c r="Y181" s="493"/>
      <c r="Z181" s="491"/>
      <c r="AA181" s="493"/>
      <c r="AB181" s="16"/>
      <c r="AC181" s="9" t="str">
        <f>IF(OR(AA180="",AA180=0),"",IF(AA180=INT(AA180/10^(INT(LOG10(AA180))-1))*10^INT(LOG10(AA180)-1),"","取扱量（その他）の有効数字が２桁ではありません。"))</f>
        <v/>
      </c>
    </row>
    <row r="182" spans="1:45" ht="13" customHeight="1" x14ac:dyDescent="0.2">
      <c r="A182" s="489"/>
      <c r="B182" s="10"/>
      <c r="C182" s="507"/>
      <c r="D182" s="510"/>
      <c r="E182" s="513"/>
      <c r="F182" s="516"/>
      <c r="G182" s="519"/>
      <c r="H182" s="491"/>
      <c r="I182" s="496"/>
      <c r="J182" s="501"/>
      <c r="K182" s="493"/>
      <c r="L182" s="496"/>
      <c r="M182" s="500"/>
      <c r="N182" s="497"/>
      <c r="O182" s="501"/>
      <c r="P182" s="528"/>
      <c r="Q182" s="164">
        <v>3</v>
      </c>
      <c r="R182" s="165" t="s">
        <v>359</v>
      </c>
      <c r="S182" s="164">
        <v>3</v>
      </c>
      <c r="T182" s="169" t="s">
        <v>18</v>
      </c>
      <c r="U182" s="176">
        <v>10</v>
      </c>
      <c r="V182" s="169" t="s">
        <v>520</v>
      </c>
      <c r="W182" s="176">
        <v>17</v>
      </c>
      <c r="X182" s="173" t="s">
        <v>364</v>
      </c>
      <c r="Y182" s="493"/>
      <c r="Z182" s="491"/>
      <c r="AA182" s="493"/>
      <c r="AB182" s="16"/>
    </row>
    <row r="183" spans="1:45" ht="13" customHeight="1" x14ac:dyDescent="0.2">
      <c r="A183" s="489"/>
      <c r="B183" s="10"/>
      <c r="C183" s="507"/>
      <c r="D183" s="510"/>
      <c r="E183" s="513"/>
      <c r="F183" s="516"/>
      <c r="G183" s="519"/>
      <c r="H183" s="491"/>
      <c r="I183" s="496"/>
      <c r="J183" s="501"/>
      <c r="K183" s="493"/>
      <c r="L183" s="496"/>
      <c r="M183" s="500"/>
      <c r="N183" s="497"/>
      <c r="O183" s="501"/>
      <c r="P183" s="528"/>
      <c r="Q183" s="164">
        <v>4</v>
      </c>
      <c r="R183" s="165" t="s">
        <v>366</v>
      </c>
      <c r="S183" s="164">
        <v>4</v>
      </c>
      <c r="T183" s="169" t="s">
        <v>19</v>
      </c>
      <c r="U183" s="176">
        <v>11</v>
      </c>
      <c r="V183" s="169" t="s">
        <v>521</v>
      </c>
      <c r="W183" s="176">
        <v>18</v>
      </c>
      <c r="X183" s="173" t="s">
        <v>369</v>
      </c>
      <c r="Y183" s="493"/>
      <c r="Z183" s="491"/>
      <c r="AA183" s="493"/>
      <c r="AB183" s="16"/>
    </row>
    <row r="184" spans="1:45" ht="13" customHeight="1" x14ac:dyDescent="0.2">
      <c r="A184" s="489"/>
      <c r="B184" s="10"/>
      <c r="C184" s="507"/>
      <c r="D184" s="510"/>
      <c r="E184" s="513"/>
      <c r="F184" s="516"/>
      <c r="G184" s="519"/>
      <c r="H184" s="491"/>
      <c r="I184" s="496"/>
      <c r="J184" s="501"/>
      <c r="K184" s="493"/>
      <c r="L184" s="496"/>
      <c r="M184" s="500"/>
      <c r="N184" s="497"/>
      <c r="O184" s="501"/>
      <c r="P184" s="528"/>
      <c r="Q184" s="164">
        <v>5</v>
      </c>
      <c r="R184" s="165" t="s">
        <v>371</v>
      </c>
      <c r="S184" s="164">
        <v>5</v>
      </c>
      <c r="T184" s="169" t="s">
        <v>20</v>
      </c>
      <c r="U184" s="176">
        <v>12</v>
      </c>
      <c r="V184" s="169" t="s">
        <v>23</v>
      </c>
      <c r="W184" s="176"/>
      <c r="X184" s="174"/>
      <c r="Y184" s="493"/>
      <c r="Z184" s="491"/>
      <c r="AA184" s="493"/>
      <c r="AB184" s="16"/>
    </row>
    <row r="185" spans="1:45" ht="13" customHeight="1" x14ac:dyDescent="0.2">
      <c r="A185" s="489"/>
      <c r="B185" s="10"/>
      <c r="C185" s="507"/>
      <c r="D185" s="510"/>
      <c r="E185" s="513"/>
      <c r="F185" s="516"/>
      <c r="G185" s="519"/>
      <c r="H185" s="491"/>
      <c r="I185" s="496"/>
      <c r="J185" s="501"/>
      <c r="K185" s="493"/>
      <c r="L185" s="496"/>
      <c r="M185" s="500"/>
      <c r="N185" s="497"/>
      <c r="O185" s="501"/>
      <c r="P185" s="528"/>
      <c r="Q185" s="164">
        <v>6</v>
      </c>
      <c r="R185" s="165" t="s">
        <v>374</v>
      </c>
      <c r="S185" s="164">
        <v>6</v>
      </c>
      <c r="T185" s="169" t="s">
        <v>21</v>
      </c>
      <c r="U185" s="176">
        <v>13</v>
      </c>
      <c r="V185" s="169" t="s">
        <v>523</v>
      </c>
      <c r="W185" s="176"/>
      <c r="X185" s="174"/>
      <c r="Y185" s="493"/>
      <c r="Z185" s="491"/>
      <c r="AA185" s="493"/>
      <c r="AB185" s="16"/>
    </row>
    <row r="186" spans="1:45" ht="13" customHeight="1" x14ac:dyDescent="0.2">
      <c r="A186" s="489"/>
      <c r="B186" s="10"/>
      <c r="C186" s="507"/>
      <c r="D186" s="511"/>
      <c r="E186" s="514"/>
      <c r="F186" s="517"/>
      <c r="G186" s="520"/>
      <c r="H186" s="492"/>
      <c r="I186" s="503"/>
      <c r="J186" s="502"/>
      <c r="K186" s="494"/>
      <c r="L186" s="503"/>
      <c r="M186" s="526"/>
      <c r="N186" s="498"/>
      <c r="O186" s="502"/>
      <c r="P186" s="529"/>
      <c r="Q186" s="166">
        <v>7</v>
      </c>
      <c r="R186" s="167" t="s">
        <v>369</v>
      </c>
      <c r="S186" s="166">
        <v>7</v>
      </c>
      <c r="T186" s="170" t="s">
        <v>22</v>
      </c>
      <c r="U186" s="194">
        <v>14</v>
      </c>
      <c r="V186" s="170" t="s">
        <v>524</v>
      </c>
      <c r="W186" s="194"/>
      <c r="X186" s="175"/>
      <c r="Y186" s="494"/>
      <c r="Z186" s="492"/>
      <c r="AA186" s="494"/>
      <c r="AB186" s="16"/>
    </row>
    <row r="187" spans="1:45" ht="30" customHeight="1" x14ac:dyDescent="0.2">
      <c r="A187" s="489"/>
      <c r="B187" s="10"/>
      <c r="C187" s="508"/>
      <c r="D187" s="521" t="s">
        <v>24</v>
      </c>
      <c r="E187" s="522"/>
      <c r="F187" s="523"/>
      <c r="G187" s="524"/>
      <c r="H187" s="524"/>
      <c r="I187" s="524"/>
      <c r="J187" s="524"/>
      <c r="K187" s="524"/>
      <c r="L187" s="524"/>
      <c r="M187" s="524"/>
      <c r="N187" s="524"/>
      <c r="O187" s="524"/>
      <c r="P187" s="524"/>
      <c r="Q187" s="524"/>
      <c r="R187" s="524"/>
      <c r="S187" s="524"/>
      <c r="T187" s="524"/>
      <c r="U187" s="524"/>
      <c r="V187" s="524"/>
      <c r="W187" s="524"/>
      <c r="X187" s="524"/>
      <c r="Y187" s="524"/>
      <c r="Z187" s="524"/>
      <c r="AA187" s="525"/>
      <c r="AB187" s="16"/>
    </row>
    <row r="188" spans="1:45" ht="13" customHeight="1" x14ac:dyDescent="0.2">
      <c r="A188" s="488" t="str">
        <f>IF(E188="","",INDEX(条例ＶＯＣ,E188,3))</f>
        <v/>
      </c>
      <c r="B188" s="10"/>
      <c r="C188" s="505">
        <v>18</v>
      </c>
      <c r="D188" s="509"/>
      <c r="E188" s="512" t="str">
        <f>IF(D188="","",VLOOKUP(D188,府条例対象物質!$A$3:$B$26,2,FALSE))</f>
        <v/>
      </c>
      <c r="F188" s="515"/>
      <c r="G188" s="518"/>
      <c r="H188" s="490"/>
      <c r="I188" s="495"/>
      <c r="J188" s="499"/>
      <c r="K188" s="490"/>
      <c r="L188" s="495"/>
      <c r="M188" s="499"/>
      <c r="N188" s="495"/>
      <c r="O188" s="499"/>
      <c r="P188" s="495"/>
      <c r="Q188" s="162">
        <v>1</v>
      </c>
      <c r="R188" s="163" t="s">
        <v>351</v>
      </c>
      <c r="S188" s="162">
        <v>1</v>
      </c>
      <c r="T188" s="168" t="s">
        <v>16</v>
      </c>
      <c r="U188" s="193">
        <v>8</v>
      </c>
      <c r="V188" s="168" t="s">
        <v>518</v>
      </c>
      <c r="W188" s="193">
        <v>15</v>
      </c>
      <c r="X188" s="172" t="s">
        <v>525</v>
      </c>
      <c r="Y188" s="490"/>
      <c r="Z188" s="490"/>
      <c r="AA188" s="490"/>
      <c r="AB188" s="16"/>
      <c r="AC188" s="9" t="str">
        <f>IF(E188&lt;&gt;243,CONCATENATE(AD188,AE188,AF188,AG188,AH188,AI188,AJ188,AK188,AL188,AM188,AN188,AO188,AP188,AQ188,AR188,AS188),"")</f>
        <v/>
      </c>
      <c r="AD188" s="9" t="str">
        <f>IF(E188&lt;&gt;"",IF(SUM(Y188:AA188)&lt;1000,"取扱量が空白又は規定値（1000kg)未満です（届出対象であるかを確認してください）。",""),"")</f>
        <v/>
      </c>
      <c r="AE188" s="9" t="str">
        <f>IF(E188&lt;&gt;"",IF(AND(F188="",G188=""),"主な用途を入力してください。",""),"")</f>
        <v/>
      </c>
      <c r="AF188" s="9" t="str">
        <f>IF(OR(H188="",H188=0),"",IF(H188=INT(H188/10^(INT(LOG10(H188))-1))*10^INT(LOG10(H188)-1),"","排出量(大気)の有効数字が２桁ではありません。"))</f>
        <v/>
      </c>
      <c r="AG188" s="9" t="str">
        <f>IF(OR(I188="",I188=0),"",IF(I188=INT(I188/10^(INT(LOG10(I188))-1))*10^INT(LOG10(I188)-1),"","排出量（公共用水域）の有効数字が２桁ではありません。"))</f>
        <v/>
      </c>
      <c r="AH188" s="9" t="str">
        <f>IF(I188&gt;0,IF(J188="","公共用水域への排出先を入力してください。",""),"")</f>
        <v/>
      </c>
      <c r="AI188" s="9" t="str">
        <f>IF(OR(K188="",K188=0),"",IF(K188=INT(K188/10^(INT(LOG10(K188))-1))*10^INT(LOG10(K188)-1),"","排出量（土壌）の有効数字が２桁ではありません。"))</f>
        <v/>
      </c>
      <c r="AJ188" s="9" t="str">
        <f>IF(OR(L188="",L188=0),"",IF(L188=INT(L188/10^(INT(LOG10(L188))-1))*10^INT(LOG10(L188)-1),"","排出量（埋立処分）の有効数字が２桁ではありません。"))</f>
        <v/>
      </c>
      <c r="AK188" s="9" t="str">
        <f>IF(L188&gt;0,IF(M188="","埋立処分場所を入力してください。",""),"")</f>
        <v/>
      </c>
      <c r="AL188" s="9" t="str">
        <f>IF(OR(N188="",N188=0),"",IF(N188=INT(N188/10^(INT(LOG10(N188))-1))*10^INT(LOG10(N188)-1),"","移動量（下水道）の有効数字が２桁ではありません。"))</f>
        <v/>
      </c>
      <c r="AM188" s="9" t="str">
        <f>IF(N188&gt;0,IF(O188="","下水道終末施設名を入力してください。",""),"")</f>
        <v/>
      </c>
      <c r="AN188" s="9" t="str">
        <f>IF(OR(P188="",P188=0),"",IF(P188=INT(P188/10^(INT(LOG10(P188))-1))*10^INT(LOG10(P188)-1),"","移動量（廃棄物）の有効数字が２桁ではありません。"))</f>
        <v/>
      </c>
      <c r="AO188" s="17" t="str">
        <f>IF(P188&gt;0,IF(SUM(別紙１入力!S22:Y22)=0,"廃棄物の処理方法を入力してください。",""),"")</f>
        <v/>
      </c>
      <c r="AP188" s="17" t="str">
        <f>IF(P188&gt;0,IF(SUM(別紙１入力!Z22:AQ22)=0,"廃棄物の種類を入力してください。",""),"")</f>
        <v/>
      </c>
      <c r="AQ188" s="9" t="str">
        <f>IF(OR(Y188="",Y188=0),"",IF(Y188=INT(Y188/10^(INT(LOG10(Y188))-1))*10^INT(LOG10(Y188)-1),"","取扱量（製造）の有効数字が２桁ではありません。"))</f>
        <v/>
      </c>
      <c r="AR188" s="9" t="str">
        <f>IF(OR(Z188="",Z188=0),"",IF(Z188=INT(Z188/10^(INT(LOG10(Z188))-1))*10^INT(LOG10(Z188)-1),"","取扱量（使用）の有効数字が２桁ではありません。"))</f>
        <v/>
      </c>
      <c r="AS188" s="9" t="str">
        <f>IF(OR(AA188="",AA188=0),"",IF(AA188=INT(AA188/10^(INT(LOG10(AA188))-1))*10^INT(LOG10(AA188)-1),"","取扱量（その他）の有効数字が２桁ではありません。"))</f>
        <v/>
      </c>
    </row>
    <row r="189" spans="1:45" ht="13" customHeight="1" x14ac:dyDescent="0.2">
      <c r="A189" s="488"/>
      <c r="B189" s="10"/>
      <c r="C189" s="506"/>
      <c r="D189" s="510"/>
      <c r="E189" s="513"/>
      <c r="F189" s="516"/>
      <c r="G189" s="519"/>
      <c r="H189" s="493"/>
      <c r="I189" s="496"/>
      <c r="J189" s="500"/>
      <c r="K189" s="493"/>
      <c r="L189" s="496"/>
      <c r="M189" s="500"/>
      <c r="N189" s="496"/>
      <c r="O189" s="500"/>
      <c r="P189" s="496"/>
      <c r="Q189" s="164">
        <v>2</v>
      </c>
      <c r="R189" s="165" t="s">
        <v>355</v>
      </c>
      <c r="S189" s="164">
        <v>2</v>
      </c>
      <c r="T189" s="169" t="s">
        <v>17</v>
      </c>
      <c r="U189" s="176">
        <v>9</v>
      </c>
      <c r="V189" s="169" t="s">
        <v>519</v>
      </c>
      <c r="W189" s="176">
        <v>16</v>
      </c>
      <c r="X189" s="173" t="s">
        <v>526</v>
      </c>
      <c r="Y189" s="493"/>
      <c r="Z189" s="491"/>
      <c r="AA189" s="493"/>
      <c r="AB189" s="16"/>
      <c r="AC189" s="9" t="str">
        <f>IF(OR(AA188="",AA188=0),"",IF(AA188=INT(AA188/10^(INT(LOG10(AA188))-1))*10^INT(LOG10(AA188)-1),"","取扱量（その他）の有効数字が２桁ではありません。"))</f>
        <v/>
      </c>
    </row>
    <row r="190" spans="1:45" ht="13" customHeight="1" x14ac:dyDescent="0.2">
      <c r="A190" s="489"/>
      <c r="B190" s="10"/>
      <c r="C190" s="507"/>
      <c r="D190" s="510"/>
      <c r="E190" s="513"/>
      <c r="F190" s="516"/>
      <c r="G190" s="519"/>
      <c r="H190" s="491"/>
      <c r="I190" s="496"/>
      <c r="J190" s="501"/>
      <c r="K190" s="493"/>
      <c r="L190" s="496"/>
      <c r="M190" s="500"/>
      <c r="N190" s="497"/>
      <c r="O190" s="501"/>
      <c r="P190" s="496"/>
      <c r="Q190" s="164">
        <v>3</v>
      </c>
      <c r="R190" s="165" t="s">
        <v>359</v>
      </c>
      <c r="S190" s="164">
        <v>3</v>
      </c>
      <c r="T190" s="169" t="s">
        <v>18</v>
      </c>
      <c r="U190" s="176">
        <v>10</v>
      </c>
      <c r="V190" s="169" t="s">
        <v>520</v>
      </c>
      <c r="W190" s="176">
        <v>17</v>
      </c>
      <c r="X190" s="173" t="s">
        <v>364</v>
      </c>
      <c r="Y190" s="493"/>
      <c r="Z190" s="491"/>
      <c r="AA190" s="493"/>
      <c r="AB190" s="16"/>
    </row>
    <row r="191" spans="1:45" ht="13" customHeight="1" x14ac:dyDescent="0.2">
      <c r="A191" s="489"/>
      <c r="B191" s="10"/>
      <c r="C191" s="507"/>
      <c r="D191" s="510"/>
      <c r="E191" s="513"/>
      <c r="F191" s="516"/>
      <c r="G191" s="519"/>
      <c r="H191" s="491"/>
      <c r="I191" s="496"/>
      <c r="J191" s="501"/>
      <c r="K191" s="493"/>
      <c r="L191" s="496"/>
      <c r="M191" s="500"/>
      <c r="N191" s="497"/>
      <c r="O191" s="501"/>
      <c r="P191" s="496"/>
      <c r="Q191" s="164">
        <v>4</v>
      </c>
      <c r="R191" s="165" t="s">
        <v>366</v>
      </c>
      <c r="S191" s="164">
        <v>4</v>
      </c>
      <c r="T191" s="169" t="s">
        <v>19</v>
      </c>
      <c r="U191" s="176">
        <v>11</v>
      </c>
      <c r="V191" s="169" t="s">
        <v>521</v>
      </c>
      <c r="W191" s="176">
        <v>18</v>
      </c>
      <c r="X191" s="173" t="s">
        <v>369</v>
      </c>
      <c r="Y191" s="493"/>
      <c r="Z191" s="491"/>
      <c r="AA191" s="493"/>
      <c r="AB191" s="16"/>
    </row>
    <row r="192" spans="1:45" ht="13" customHeight="1" x14ac:dyDescent="0.2">
      <c r="A192" s="489"/>
      <c r="B192" s="10"/>
      <c r="C192" s="507"/>
      <c r="D192" s="510"/>
      <c r="E192" s="513"/>
      <c r="F192" s="516"/>
      <c r="G192" s="519"/>
      <c r="H192" s="491"/>
      <c r="I192" s="496"/>
      <c r="J192" s="501"/>
      <c r="K192" s="493"/>
      <c r="L192" s="496"/>
      <c r="M192" s="500"/>
      <c r="N192" s="497"/>
      <c r="O192" s="501"/>
      <c r="P192" s="496"/>
      <c r="Q192" s="164">
        <v>5</v>
      </c>
      <c r="R192" s="165" t="s">
        <v>371</v>
      </c>
      <c r="S192" s="164">
        <v>5</v>
      </c>
      <c r="T192" s="169" t="s">
        <v>20</v>
      </c>
      <c r="U192" s="176">
        <v>12</v>
      </c>
      <c r="V192" s="169" t="s">
        <v>23</v>
      </c>
      <c r="W192" s="176"/>
      <c r="X192" s="174"/>
      <c r="Y192" s="493"/>
      <c r="Z192" s="491"/>
      <c r="AA192" s="493"/>
      <c r="AB192" s="16"/>
    </row>
    <row r="193" spans="1:45" ht="13" customHeight="1" x14ac:dyDescent="0.2">
      <c r="A193" s="489"/>
      <c r="B193" s="10"/>
      <c r="C193" s="507"/>
      <c r="D193" s="510"/>
      <c r="E193" s="513"/>
      <c r="F193" s="516"/>
      <c r="G193" s="519"/>
      <c r="H193" s="491"/>
      <c r="I193" s="496"/>
      <c r="J193" s="501"/>
      <c r="K193" s="493"/>
      <c r="L193" s="496"/>
      <c r="M193" s="500"/>
      <c r="N193" s="497"/>
      <c r="O193" s="501"/>
      <c r="P193" s="496"/>
      <c r="Q193" s="164">
        <v>6</v>
      </c>
      <c r="R193" s="165" t="s">
        <v>374</v>
      </c>
      <c r="S193" s="164">
        <v>6</v>
      </c>
      <c r="T193" s="169" t="s">
        <v>21</v>
      </c>
      <c r="U193" s="176">
        <v>13</v>
      </c>
      <c r="V193" s="169" t="s">
        <v>523</v>
      </c>
      <c r="W193" s="176"/>
      <c r="X193" s="174"/>
      <c r="Y193" s="493"/>
      <c r="Z193" s="491"/>
      <c r="AA193" s="493"/>
      <c r="AB193" s="16"/>
    </row>
    <row r="194" spans="1:45" ht="13" customHeight="1" x14ac:dyDescent="0.2">
      <c r="A194" s="489"/>
      <c r="B194" s="10"/>
      <c r="C194" s="507"/>
      <c r="D194" s="511"/>
      <c r="E194" s="514"/>
      <c r="F194" s="517"/>
      <c r="G194" s="520"/>
      <c r="H194" s="492"/>
      <c r="I194" s="503"/>
      <c r="J194" s="502"/>
      <c r="K194" s="494"/>
      <c r="L194" s="503"/>
      <c r="M194" s="526"/>
      <c r="N194" s="498"/>
      <c r="O194" s="502"/>
      <c r="P194" s="503"/>
      <c r="Q194" s="166">
        <v>7</v>
      </c>
      <c r="R194" s="167" t="s">
        <v>369</v>
      </c>
      <c r="S194" s="166">
        <v>7</v>
      </c>
      <c r="T194" s="170" t="s">
        <v>22</v>
      </c>
      <c r="U194" s="194">
        <v>14</v>
      </c>
      <c r="V194" s="170" t="s">
        <v>524</v>
      </c>
      <c r="W194" s="194"/>
      <c r="X194" s="175"/>
      <c r="Y194" s="494"/>
      <c r="Z194" s="492"/>
      <c r="AA194" s="494"/>
      <c r="AB194" s="16"/>
    </row>
    <row r="195" spans="1:45" ht="30" customHeight="1" x14ac:dyDescent="0.2">
      <c r="A195" s="489"/>
      <c r="B195" s="10"/>
      <c r="C195" s="508"/>
      <c r="D195" s="521" t="s">
        <v>24</v>
      </c>
      <c r="E195" s="522"/>
      <c r="F195" s="523"/>
      <c r="G195" s="524"/>
      <c r="H195" s="524"/>
      <c r="I195" s="524"/>
      <c r="J195" s="524"/>
      <c r="K195" s="524"/>
      <c r="L195" s="524"/>
      <c r="M195" s="524"/>
      <c r="N195" s="524"/>
      <c r="O195" s="524"/>
      <c r="P195" s="524"/>
      <c r="Q195" s="524"/>
      <c r="R195" s="524"/>
      <c r="S195" s="524"/>
      <c r="T195" s="524"/>
      <c r="U195" s="524"/>
      <c r="V195" s="524"/>
      <c r="W195" s="524"/>
      <c r="X195" s="524"/>
      <c r="Y195" s="524"/>
      <c r="Z195" s="524"/>
      <c r="AA195" s="525"/>
      <c r="AB195" s="16"/>
    </row>
    <row r="196" spans="1:45" ht="13" customHeight="1" x14ac:dyDescent="0.2">
      <c r="A196" s="488" t="str">
        <f>IF(E196="","",INDEX(条例ＶＯＣ,E196,3))</f>
        <v/>
      </c>
      <c r="B196" s="10"/>
      <c r="C196" s="505">
        <v>19</v>
      </c>
      <c r="D196" s="509"/>
      <c r="E196" s="512" t="str">
        <f>IF(D196="","",VLOOKUP(D196,府条例対象物質!$A$3:$B$26,2,FALSE))</f>
        <v/>
      </c>
      <c r="F196" s="515"/>
      <c r="G196" s="518"/>
      <c r="H196" s="490"/>
      <c r="I196" s="495"/>
      <c r="J196" s="499"/>
      <c r="K196" s="490"/>
      <c r="L196" s="495"/>
      <c r="M196" s="499"/>
      <c r="N196" s="495"/>
      <c r="O196" s="499"/>
      <c r="P196" s="495"/>
      <c r="Q196" s="162">
        <v>1</v>
      </c>
      <c r="R196" s="163" t="s">
        <v>351</v>
      </c>
      <c r="S196" s="162">
        <v>1</v>
      </c>
      <c r="T196" s="168" t="s">
        <v>16</v>
      </c>
      <c r="U196" s="193">
        <v>8</v>
      </c>
      <c r="V196" s="168" t="s">
        <v>518</v>
      </c>
      <c r="W196" s="193">
        <v>15</v>
      </c>
      <c r="X196" s="172" t="s">
        <v>525</v>
      </c>
      <c r="Y196" s="490"/>
      <c r="Z196" s="490"/>
      <c r="AA196" s="490"/>
      <c r="AB196" s="16"/>
      <c r="AC196" s="9" t="str">
        <f>IF(E196&lt;&gt;243,CONCATENATE(AD196,AE196,AF196,AG196,AH196,AI196,AJ196,AK196,AL196,AM196,AN196,AO196,AP196,AQ196,AR196,AS196),"")</f>
        <v/>
      </c>
      <c r="AD196" s="9" t="str">
        <f>IF(E196&lt;&gt;"",IF(SUM(Y196:AA196)&lt;1000,"取扱量が空白又は規定値（1000kg)未満です（届出対象であるかを確認してください）。",""),"")</f>
        <v/>
      </c>
      <c r="AE196" s="9" t="str">
        <f>IF(E196&lt;&gt;"",IF(AND(F196="",G196=""),"主な用途を入力してください。",""),"")</f>
        <v/>
      </c>
      <c r="AF196" s="9" t="str">
        <f>IF(OR(H196="",H196=0),"",IF(H196=INT(H196/10^(INT(LOG10(H196))-1))*10^INT(LOG10(H196)-1),"","排出量(大気)の有効数字が２桁ではありません。"))</f>
        <v/>
      </c>
      <c r="AG196" s="9" t="str">
        <f>IF(OR(I196="",I196=0),"",IF(I196=INT(I196/10^(INT(LOG10(I196))-1))*10^INT(LOG10(I196)-1),"","排出量（公共用水域）の有効数字が２桁ではありません。"))</f>
        <v/>
      </c>
      <c r="AH196" s="9" t="str">
        <f>IF(I196&gt;0,IF(J196="","公共用水域への排出先を入力してください。",""),"")</f>
        <v/>
      </c>
      <c r="AI196" s="9" t="str">
        <f>IF(OR(K196="",K196=0),"",IF(K196=INT(K196/10^(INT(LOG10(K196))-1))*10^INT(LOG10(K196)-1),"","排出量（土壌）の有効数字が２桁ではありません。"))</f>
        <v/>
      </c>
      <c r="AJ196" s="9" t="str">
        <f>IF(OR(L196="",L196=0),"",IF(L196=INT(L196/10^(INT(LOG10(L196))-1))*10^INT(LOG10(L196)-1),"","排出量（埋立処分）の有効数字が２桁ではありません。"))</f>
        <v/>
      </c>
      <c r="AK196" s="9" t="str">
        <f>IF(L196&gt;0,IF(M196="","埋立処分場所を入力してください。",""),"")</f>
        <v/>
      </c>
      <c r="AL196" s="9" t="str">
        <f>IF(OR(N196="",N196=0),"",IF(N196=INT(N196/10^(INT(LOG10(N196))-1))*10^INT(LOG10(N196)-1),"","移動量（下水道）の有効数字が２桁ではありません。"))</f>
        <v/>
      </c>
      <c r="AM196" s="9" t="str">
        <f>IF(N196&gt;0,IF(O196="","下水道終末施設名を入力してください。",""),"")</f>
        <v/>
      </c>
      <c r="AN196" s="9" t="str">
        <f>IF(OR(P196="",P196=0),"",IF(P196=INT(P196/10^(INT(LOG10(P196))-1))*10^INT(LOG10(P196)-1),"","移動量（廃棄物）の有効数字が２桁ではありません。"))</f>
        <v/>
      </c>
      <c r="AO196" s="17" t="str">
        <f>IF(P196&gt;0,IF(SUM(別紙１入力!S23:Y23)=0,"廃棄物の処理方法を入力してください。",""),"")</f>
        <v/>
      </c>
      <c r="AP196" s="17" t="str">
        <f>IF(P196&gt;0,IF(SUM(別紙１入力!Z23:AQ23)=0,"廃棄物の種類を入力してください。",""),"")</f>
        <v/>
      </c>
      <c r="AQ196" s="9" t="str">
        <f>IF(OR(Y196="",Y196=0),"",IF(Y196=INT(Y196/10^(INT(LOG10(Y196))-1))*10^INT(LOG10(Y196)-1),"","取扱量（製造）の有効数字が２桁ではありません。"))</f>
        <v/>
      </c>
      <c r="AR196" s="9" t="str">
        <f>IF(OR(Z196="",Z196=0),"",IF(Z196=INT(Z196/10^(INT(LOG10(Z196))-1))*10^INT(LOG10(Z196)-1),"","取扱量（使用）の有効数字が２桁ではありません。"))</f>
        <v/>
      </c>
      <c r="AS196" s="9" t="str">
        <f>IF(OR(AA196="",AA196=0),"",IF(AA196=INT(AA196/10^(INT(LOG10(AA196))-1))*10^INT(LOG10(AA196)-1),"","取扱量（その他）の有効数字が２桁ではありません。"))</f>
        <v/>
      </c>
    </row>
    <row r="197" spans="1:45" ht="13" customHeight="1" x14ac:dyDescent="0.2">
      <c r="A197" s="488"/>
      <c r="B197" s="10"/>
      <c r="C197" s="506"/>
      <c r="D197" s="510"/>
      <c r="E197" s="513"/>
      <c r="F197" s="516"/>
      <c r="G197" s="519"/>
      <c r="H197" s="493"/>
      <c r="I197" s="496"/>
      <c r="J197" s="500"/>
      <c r="K197" s="493"/>
      <c r="L197" s="496"/>
      <c r="M197" s="500"/>
      <c r="N197" s="496"/>
      <c r="O197" s="500"/>
      <c r="P197" s="496"/>
      <c r="Q197" s="164">
        <v>2</v>
      </c>
      <c r="R197" s="165" t="s">
        <v>355</v>
      </c>
      <c r="S197" s="164">
        <v>2</v>
      </c>
      <c r="T197" s="169" t="s">
        <v>17</v>
      </c>
      <c r="U197" s="176">
        <v>9</v>
      </c>
      <c r="V197" s="169" t="s">
        <v>519</v>
      </c>
      <c r="W197" s="176">
        <v>16</v>
      </c>
      <c r="X197" s="173" t="s">
        <v>526</v>
      </c>
      <c r="Y197" s="493"/>
      <c r="Z197" s="491"/>
      <c r="AA197" s="493"/>
      <c r="AB197" s="16"/>
      <c r="AC197" s="9" t="str">
        <f>IF(OR(AA196="",AA196=0),"",IF(AA196=INT(AA196/10^(INT(LOG10(AA196))-1))*10^INT(LOG10(AA196)-1),"","取扱量（その他）の有効数字が２桁ではありません。"))</f>
        <v/>
      </c>
    </row>
    <row r="198" spans="1:45" ht="13" customHeight="1" x14ac:dyDescent="0.2">
      <c r="A198" s="489"/>
      <c r="B198" s="10"/>
      <c r="C198" s="507"/>
      <c r="D198" s="510"/>
      <c r="E198" s="513"/>
      <c r="F198" s="516"/>
      <c r="G198" s="519"/>
      <c r="H198" s="491"/>
      <c r="I198" s="496"/>
      <c r="J198" s="501"/>
      <c r="K198" s="493"/>
      <c r="L198" s="496"/>
      <c r="M198" s="500"/>
      <c r="N198" s="497"/>
      <c r="O198" s="501"/>
      <c r="P198" s="496"/>
      <c r="Q198" s="164">
        <v>3</v>
      </c>
      <c r="R198" s="165" t="s">
        <v>359</v>
      </c>
      <c r="S198" s="164">
        <v>3</v>
      </c>
      <c r="T198" s="169" t="s">
        <v>18</v>
      </c>
      <c r="U198" s="176">
        <v>10</v>
      </c>
      <c r="V198" s="169" t="s">
        <v>520</v>
      </c>
      <c r="W198" s="176">
        <v>17</v>
      </c>
      <c r="X198" s="173" t="s">
        <v>364</v>
      </c>
      <c r="Y198" s="493"/>
      <c r="Z198" s="491"/>
      <c r="AA198" s="493"/>
      <c r="AB198" s="16"/>
    </row>
    <row r="199" spans="1:45" ht="13" customHeight="1" x14ac:dyDescent="0.2">
      <c r="A199" s="489"/>
      <c r="B199" s="10"/>
      <c r="C199" s="507"/>
      <c r="D199" s="510"/>
      <c r="E199" s="513"/>
      <c r="F199" s="516"/>
      <c r="G199" s="519"/>
      <c r="H199" s="491"/>
      <c r="I199" s="496"/>
      <c r="J199" s="501"/>
      <c r="K199" s="493"/>
      <c r="L199" s="496"/>
      <c r="M199" s="500"/>
      <c r="N199" s="497"/>
      <c r="O199" s="501"/>
      <c r="P199" s="496"/>
      <c r="Q199" s="164">
        <v>4</v>
      </c>
      <c r="R199" s="165" t="s">
        <v>366</v>
      </c>
      <c r="S199" s="164">
        <v>4</v>
      </c>
      <c r="T199" s="169" t="s">
        <v>19</v>
      </c>
      <c r="U199" s="176">
        <v>11</v>
      </c>
      <c r="V199" s="169" t="s">
        <v>521</v>
      </c>
      <c r="W199" s="176">
        <v>18</v>
      </c>
      <c r="X199" s="173" t="s">
        <v>369</v>
      </c>
      <c r="Y199" s="493"/>
      <c r="Z199" s="491"/>
      <c r="AA199" s="493"/>
      <c r="AB199" s="16"/>
    </row>
    <row r="200" spans="1:45" ht="13" customHeight="1" x14ac:dyDescent="0.2">
      <c r="A200" s="489"/>
      <c r="B200" s="10"/>
      <c r="C200" s="507"/>
      <c r="D200" s="510"/>
      <c r="E200" s="513"/>
      <c r="F200" s="516"/>
      <c r="G200" s="519"/>
      <c r="H200" s="491"/>
      <c r="I200" s="496"/>
      <c r="J200" s="501"/>
      <c r="K200" s="493"/>
      <c r="L200" s="496"/>
      <c r="M200" s="500"/>
      <c r="N200" s="497"/>
      <c r="O200" s="501"/>
      <c r="P200" s="496"/>
      <c r="Q200" s="164">
        <v>5</v>
      </c>
      <c r="R200" s="165" t="s">
        <v>371</v>
      </c>
      <c r="S200" s="164">
        <v>5</v>
      </c>
      <c r="T200" s="169" t="s">
        <v>20</v>
      </c>
      <c r="U200" s="176">
        <v>12</v>
      </c>
      <c r="V200" s="169" t="s">
        <v>23</v>
      </c>
      <c r="W200" s="176"/>
      <c r="X200" s="174"/>
      <c r="Y200" s="493"/>
      <c r="Z200" s="491"/>
      <c r="AA200" s="493"/>
      <c r="AB200" s="16"/>
    </row>
    <row r="201" spans="1:45" ht="13" customHeight="1" x14ac:dyDescent="0.2">
      <c r="A201" s="489"/>
      <c r="B201" s="10"/>
      <c r="C201" s="507"/>
      <c r="D201" s="510"/>
      <c r="E201" s="513"/>
      <c r="F201" s="516"/>
      <c r="G201" s="519"/>
      <c r="H201" s="491"/>
      <c r="I201" s="496"/>
      <c r="J201" s="501"/>
      <c r="K201" s="493"/>
      <c r="L201" s="496"/>
      <c r="M201" s="500"/>
      <c r="N201" s="497"/>
      <c r="O201" s="501"/>
      <c r="P201" s="496"/>
      <c r="Q201" s="164">
        <v>6</v>
      </c>
      <c r="R201" s="165" t="s">
        <v>374</v>
      </c>
      <c r="S201" s="164">
        <v>6</v>
      </c>
      <c r="T201" s="169" t="s">
        <v>21</v>
      </c>
      <c r="U201" s="176">
        <v>13</v>
      </c>
      <c r="V201" s="169" t="s">
        <v>523</v>
      </c>
      <c r="W201" s="176"/>
      <c r="X201" s="174"/>
      <c r="Y201" s="493"/>
      <c r="Z201" s="491"/>
      <c r="AA201" s="493"/>
      <c r="AB201" s="16"/>
    </row>
    <row r="202" spans="1:45" ht="13" customHeight="1" x14ac:dyDescent="0.2">
      <c r="A202" s="489"/>
      <c r="B202" s="10"/>
      <c r="C202" s="507"/>
      <c r="D202" s="511"/>
      <c r="E202" s="514"/>
      <c r="F202" s="517"/>
      <c r="G202" s="520"/>
      <c r="H202" s="492"/>
      <c r="I202" s="503"/>
      <c r="J202" s="502"/>
      <c r="K202" s="494"/>
      <c r="L202" s="503"/>
      <c r="M202" s="526"/>
      <c r="N202" s="498"/>
      <c r="O202" s="502"/>
      <c r="P202" s="503"/>
      <c r="Q202" s="166">
        <v>7</v>
      </c>
      <c r="R202" s="167" t="s">
        <v>369</v>
      </c>
      <c r="S202" s="166">
        <v>7</v>
      </c>
      <c r="T202" s="170" t="s">
        <v>22</v>
      </c>
      <c r="U202" s="194">
        <v>14</v>
      </c>
      <c r="V202" s="170" t="s">
        <v>524</v>
      </c>
      <c r="W202" s="194"/>
      <c r="X202" s="175"/>
      <c r="Y202" s="494"/>
      <c r="Z202" s="492"/>
      <c r="AA202" s="494"/>
      <c r="AB202" s="16"/>
    </row>
    <row r="203" spans="1:45" ht="30" customHeight="1" x14ac:dyDescent="0.2">
      <c r="A203" s="489"/>
      <c r="B203" s="10"/>
      <c r="C203" s="508"/>
      <c r="D203" s="521" t="s">
        <v>24</v>
      </c>
      <c r="E203" s="522"/>
      <c r="F203" s="523"/>
      <c r="G203" s="524"/>
      <c r="H203" s="524"/>
      <c r="I203" s="524"/>
      <c r="J203" s="524"/>
      <c r="K203" s="524"/>
      <c r="L203" s="524"/>
      <c r="M203" s="524"/>
      <c r="N203" s="524"/>
      <c r="O203" s="524"/>
      <c r="P203" s="524"/>
      <c r="Q203" s="524"/>
      <c r="R203" s="524"/>
      <c r="S203" s="524"/>
      <c r="T203" s="524"/>
      <c r="U203" s="524"/>
      <c r="V203" s="524"/>
      <c r="W203" s="524"/>
      <c r="X203" s="524"/>
      <c r="Y203" s="524"/>
      <c r="Z203" s="524"/>
      <c r="AA203" s="525"/>
      <c r="AB203" s="16"/>
    </row>
    <row r="204" spans="1:45" ht="13" customHeight="1" x14ac:dyDescent="0.2">
      <c r="A204" s="488" t="str">
        <f>IF(E204="","",INDEX(条例ＶＯＣ,E204,3))</f>
        <v/>
      </c>
      <c r="B204" s="10"/>
      <c r="C204" s="505">
        <v>20</v>
      </c>
      <c r="D204" s="509"/>
      <c r="E204" s="512" t="str">
        <f>IF(D204="","",VLOOKUP(D204,府条例対象物質!$A$3:$B$26,2,FALSE))</f>
        <v/>
      </c>
      <c r="F204" s="515"/>
      <c r="G204" s="518"/>
      <c r="H204" s="490"/>
      <c r="I204" s="495"/>
      <c r="J204" s="499"/>
      <c r="K204" s="490"/>
      <c r="L204" s="495"/>
      <c r="M204" s="499"/>
      <c r="N204" s="495"/>
      <c r="O204" s="499"/>
      <c r="P204" s="495"/>
      <c r="Q204" s="162">
        <v>1</v>
      </c>
      <c r="R204" s="163" t="s">
        <v>351</v>
      </c>
      <c r="S204" s="162">
        <v>1</v>
      </c>
      <c r="T204" s="168" t="s">
        <v>16</v>
      </c>
      <c r="U204" s="193">
        <v>8</v>
      </c>
      <c r="V204" s="168" t="s">
        <v>518</v>
      </c>
      <c r="W204" s="193">
        <v>15</v>
      </c>
      <c r="X204" s="172" t="s">
        <v>525</v>
      </c>
      <c r="Y204" s="490"/>
      <c r="Z204" s="490"/>
      <c r="AA204" s="490"/>
      <c r="AB204" s="16"/>
      <c r="AC204" s="9" t="str">
        <f>IF(E204&lt;&gt;243,CONCATENATE(AD204,AE204,AF204,AG204,AH204,AI204,AJ204,AK204,AL204,AM204,AN204,AO204,AP204,AQ204,AR204,AS204),"")</f>
        <v/>
      </c>
      <c r="AD204" s="9" t="str">
        <f>IF(E204&lt;&gt;"",IF(SUM(Y204:AA204)&lt;1000,"取扱量が空白又は規定値（1000kg)未満です（届出対象であるかを確認してください）。",""),"")</f>
        <v/>
      </c>
      <c r="AE204" s="9" t="str">
        <f>IF(E204&lt;&gt;"",IF(AND(F204="",G204=""),"主な用途を入力してください。",""),"")</f>
        <v/>
      </c>
      <c r="AF204" s="9" t="str">
        <f>IF(OR(H204="",H204=0),"",IF(H204=INT(H204/10^(INT(LOG10(H204))-1))*10^INT(LOG10(H204)-1),"","排出量(大気)の有効数字が２桁ではありません。"))</f>
        <v/>
      </c>
      <c r="AG204" s="9" t="str">
        <f>IF(OR(I204="",I204=0),"",IF(I204=INT(I204/10^(INT(LOG10(I204))-1))*10^INT(LOG10(I204)-1),"","排出量（公共用水域）の有効数字が２桁ではありません。"))</f>
        <v/>
      </c>
      <c r="AH204" s="9" t="str">
        <f>IF(I204&gt;0,IF(J204="","公共用水域への排出先を入力してください。",""),"")</f>
        <v/>
      </c>
      <c r="AI204" s="9" t="str">
        <f>IF(OR(K204="",K204=0),"",IF(K204=INT(K204/10^(INT(LOG10(K204))-1))*10^INT(LOG10(K204)-1),"","排出量（土壌）の有効数字が２桁ではありません。"))</f>
        <v/>
      </c>
      <c r="AJ204" s="9" t="str">
        <f>IF(OR(L204="",L204=0),"",IF(L204=INT(L204/10^(INT(LOG10(L204))-1))*10^INT(LOG10(L204)-1),"","排出量（埋立処分）の有効数字が２桁ではありません。"))</f>
        <v/>
      </c>
      <c r="AK204" s="9" t="str">
        <f>IF(L204&gt;0,IF(M204="","埋立処分場所を入力してください。",""),"")</f>
        <v/>
      </c>
      <c r="AL204" s="9" t="str">
        <f>IF(OR(N204="",N204=0),"",IF(N204=INT(N204/10^(INT(LOG10(N204))-1))*10^INT(LOG10(N204)-1),"","移動量（下水道）の有効数字が２桁ではありません。"))</f>
        <v/>
      </c>
      <c r="AM204" s="9" t="str">
        <f>IF(N204&gt;0,IF(O204="","下水道終末施設名を入力してください。",""),"")</f>
        <v/>
      </c>
      <c r="AN204" s="9" t="str">
        <f>IF(OR(P204="",P204=0),"",IF(P204=INT(P204/10^(INT(LOG10(P204))-1))*10^INT(LOG10(P204)-1),"","移動量（廃棄物）の有効数字が２桁ではありません。"))</f>
        <v/>
      </c>
      <c r="AO204" s="17" t="str">
        <f>IF(P204&gt;0,IF(SUM(別紙１入力!S24:Y24)=0,"廃棄物の処理方法を入力してください。",""),"")</f>
        <v/>
      </c>
      <c r="AP204" s="17" t="str">
        <f>IF(P204&gt;0,IF(SUM(別紙１入力!Z24:AQ24)=0,"廃棄物の種類を入力してください。",""),"")</f>
        <v/>
      </c>
      <c r="AQ204" s="9" t="str">
        <f>IF(OR(Y204="",Y204=0),"",IF(Y204=INT(Y204/10^(INT(LOG10(Y204))-1))*10^INT(LOG10(Y204)-1),"","取扱量（製造）の有効数字が２桁ではありません。"))</f>
        <v/>
      </c>
      <c r="AR204" s="9" t="str">
        <f>IF(OR(Z204="",Z204=0),"",IF(Z204=INT(Z204/10^(INT(LOG10(Z204))-1))*10^INT(LOG10(Z204)-1),"","取扱量（使用）の有効数字が２桁ではありません。"))</f>
        <v/>
      </c>
      <c r="AS204" s="9" t="str">
        <f>IF(OR(AA204="",AA204=0),"",IF(AA204=INT(AA204/10^(INT(LOG10(AA204))-1))*10^INT(LOG10(AA204)-1),"","取扱量（その他）の有効数字が２桁ではありません。"))</f>
        <v/>
      </c>
    </row>
    <row r="205" spans="1:45" ht="13" customHeight="1" x14ac:dyDescent="0.2">
      <c r="A205" s="488"/>
      <c r="B205" s="10"/>
      <c r="C205" s="506"/>
      <c r="D205" s="510"/>
      <c r="E205" s="513"/>
      <c r="F205" s="516"/>
      <c r="G205" s="519"/>
      <c r="H205" s="493"/>
      <c r="I205" s="496"/>
      <c r="J205" s="500"/>
      <c r="K205" s="493"/>
      <c r="L205" s="496"/>
      <c r="M205" s="500"/>
      <c r="N205" s="496"/>
      <c r="O205" s="500"/>
      <c r="P205" s="496"/>
      <c r="Q205" s="164">
        <v>2</v>
      </c>
      <c r="R205" s="165" t="s">
        <v>355</v>
      </c>
      <c r="S205" s="164">
        <v>2</v>
      </c>
      <c r="T205" s="169" t="s">
        <v>17</v>
      </c>
      <c r="U205" s="176">
        <v>9</v>
      </c>
      <c r="V205" s="169" t="s">
        <v>519</v>
      </c>
      <c r="W205" s="176">
        <v>16</v>
      </c>
      <c r="X205" s="173" t="s">
        <v>526</v>
      </c>
      <c r="Y205" s="493"/>
      <c r="Z205" s="491"/>
      <c r="AA205" s="493"/>
      <c r="AB205" s="16"/>
      <c r="AC205" s="9" t="str">
        <f>IF(OR(AA204="",AA204=0),"",IF(AA204=INT(AA204/10^(INT(LOG10(AA204))-1))*10^INT(LOG10(AA204)-1),"","取扱量（その他）の有効数字が２桁ではありません。"))</f>
        <v/>
      </c>
    </row>
    <row r="206" spans="1:45" ht="13" customHeight="1" x14ac:dyDescent="0.2">
      <c r="A206" s="489"/>
      <c r="B206" s="10"/>
      <c r="C206" s="507"/>
      <c r="D206" s="510"/>
      <c r="E206" s="513"/>
      <c r="F206" s="516"/>
      <c r="G206" s="519"/>
      <c r="H206" s="491"/>
      <c r="I206" s="496"/>
      <c r="J206" s="501"/>
      <c r="K206" s="493"/>
      <c r="L206" s="496"/>
      <c r="M206" s="500"/>
      <c r="N206" s="497"/>
      <c r="O206" s="501"/>
      <c r="P206" s="496"/>
      <c r="Q206" s="164">
        <v>3</v>
      </c>
      <c r="R206" s="165" t="s">
        <v>359</v>
      </c>
      <c r="S206" s="164">
        <v>3</v>
      </c>
      <c r="T206" s="169" t="s">
        <v>18</v>
      </c>
      <c r="U206" s="176">
        <v>10</v>
      </c>
      <c r="V206" s="169" t="s">
        <v>520</v>
      </c>
      <c r="W206" s="176">
        <v>17</v>
      </c>
      <c r="X206" s="173" t="s">
        <v>364</v>
      </c>
      <c r="Y206" s="493"/>
      <c r="Z206" s="491"/>
      <c r="AA206" s="493"/>
      <c r="AB206" s="16"/>
    </row>
    <row r="207" spans="1:45" ht="13" customHeight="1" x14ac:dyDescent="0.2">
      <c r="A207" s="489"/>
      <c r="B207" s="10"/>
      <c r="C207" s="507"/>
      <c r="D207" s="510"/>
      <c r="E207" s="513"/>
      <c r="F207" s="516"/>
      <c r="G207" s="519"/>
      <c r="H207" s="491"/>
      <c r="I207" s="496"/>
      <c r="J207" s="501"/>
      <c r="K207" s="493"/>
      <c r="L207" s="496"/>
      <c r="M207" s="500"/>
      <c r="N207" s="497"/>
      <c r="O207" s="501"/>
      <c r="P207" s="496"/>
      <c r="Q207" s="164">
        <v>4</v>
      </c>
      <c r="R207" s="165" t="s">
        <v>366</v>
      </c>
      <c r="S207" s="164">
        <v>4</v>
      </c>
      <c r="T207" s="169" t="s">
        <v>19</v>
      </c>
      <c r="U207" s="176">
        <v>11</v>
      </c>
      <c r="V207" s="169" t="s">
        <v>521</v>
      </c>
      <c r="W207" s="176">
        <v>18</v>
      </c>
      <c r="X207" s="173" t="s">
        <v>369</v>
      </c>
      <c r="Y207" s="493"/>
      <c r="Z207" s="491"/>
      <c r="AA207" s="493"/>
      <c r="AB207" s="16"/>
    </row>
    <row r="208" spans="1:45" ht="13" customHeight="1" x14ac:dyDescent="0.2">
      <c r="A208" s="489"/>
      <c r="B208" s="10"/>
      <c r="C208" s="507"/>
      <c r="D208" s="510"/>
      <c r="E208" s="513"/>
      <c r="F208" s="516"/>
      <c r="G208" s="519"/>
      <c r="H208" s="491"/>
      <c r="I208" s="496"/>
      <c r="J208" s="501"/>
      <c r="K208" s="493"/>
      <c r="L208" s="496"/>
      <c r="M208" s="500"/>
      <c r="N208" s="497"/>
      <c r="O208" s="501"/>
      <c r="P208" s="496"/>
      <c r="Q208" s="164">
        <v>5</v>
      </c>
      <c r="R208" s="165" t="s">
        <v>371</v>
      </c>
      <c r="S208" s="164">
        <v>5</v>
      </c>
      <c r="T208" s="169" t="s">
        <v>20</v>
      </c>
      <c r="U208" s="176">
        <v>12</v>
      </c>
      <c r="V208" s="169" t="s">
        <v>23</v>
      </c>
      <c r="W208" s="176"/>
      <c r="X208" s="174"/>
      <c r="Y208" s="493"/>
      <c r="Z208" s="491"/>
      <c r="AA208" s="493"/>
      <c r="AB208" s="16"/>
    </row>
    <row r="209" spans="1:28" ht="13" customHeight="1" x14ac:dyDescent="0.2">
      <c r="A209" s="489"/>
      <c r="B209" s="10"/>
      <c r="C209" s="507"/>
      <c r="D209" s="510"/>
      <c r="E209" s="513"/>
      <c r="F209" s="516"/>
      <c r="G209" s="519"/>
      <c r="H209" s="491"/>
      <c r="I209" s="496"/>
      <c r="J209" s="501"/>
      <c r="K209" s="493"/>
      <c r="L209" s="496"/>
      <c r="M209" s="500"/>
      <c r="N209" s="497"/>
      <c r="O209" s="501"/>
      <c r="P209" s="496"/>
      <c r="Q209" s="164">
        <v>6</v>
      </c>
      <c r="R209" s="165" t="s">
        <v>374</v>
      </c>
      <c r="S209" s="164">
        <v>6</v>
      </c>
      <c r="T209" s="169" t="s">
        <v>21</v>
      </c>
      <c r="U209" s="176">
        <v>13</v>
      </c>
      <c r="V209" s="169" t="s">
        <v>523</v>
      </c>
      <c r="W209" s="176"/>
      <c r="X209" s="174"/>
      <c r="Y209" s="493"/>
      <c r="Z209" s="491"/>
      <c r="AA209" s="493"/>
      <c r="AB209" s="16"/>
    </row>
    <row r="210" spans="1:28" ht="13" customHeight="1" x14ac:dyDescent="0.2">
      <c r="A210" s="489"/>
      <c r="B210" s="10"/>
      <c r="C210" s="507"/>
      <c r="D210" s="511"/>
      <c r="E210" s="514"/>
      <c r="F210" s="517"/>
      <c r="G210" s="520"/>
      <c r="H210" s="492"/>
      <c r="I210" s="503"/>
      <c r="J210" s="502"/>
      <c r="K210" s="494"/>
      <c r="L210" s="503"/>
      <c r="M210" s="526"/>
      <c r="N210" s="498"/>
      <c r="O210" s="502"/>
      <c r="P210" s="503"/>
      <c r="Q210" s="166">
        <v>7</v>
      </c>
      <c r="R210" s="167" t="s">
        <v>369</v>
      </c>
      <c r="S210" s="166">
        <v>7</v>
      </c>
      <c r="T210" s="170" t="s">
        <v>22</v>
      </c>
      <c r="U210" s="194">
        <v>14</v>
      </c>
      <c r="V210" s="170" t="s">
        <v>524</v>
      </c>
      <c r="W210" s="194"/>
      <c r="X210" s="175"/>
      <c r="Y210" s="494"/>
      <c r="Z210" s="492"/>
      <c r="AA210" s="494"/>
      <c r="AB210" s="16"/>
    </row>
    <row r="211" spans="1:28" ht="30" customHeight="1" x14ac:dyDescent="0.2">
      <c r="A211" s="489"/>
      <c r="B211" s="10"/>
      <c r="C211" s="508"/>
      <c r="D211" s="521" t="s">
        <v>24</v>
      </c>
      <c r="E211" s="522"/>
      <c r="F211" s="523"/>
      <c r="G211" s="524"/>
      <c r="H211" s="524"/>
      <c r="I211" s="524"/>
      <c r="J211" s="524"/>
      <c r="K211" s="524"/>
      <c r="L211" s="524"/>
      <c r="M211" s="524"/>
      <c r="N211" s="524"/>
      <c r="O211" s="524"/>
      <c r="P211" s="524"/>
      <c r="Q211" s="524"/>
      <c r="R211" s="524"/>
      <c r="S211" s="524"/>
      <c r="T211" s="524"/>
      <c r="U211" s="524"/>
      <c r="V211" s="524"/>
      <c r="W211" s="524"/>
      <c r="X211" s="524"/>
      <c r="Y211" s="524"/>
      <c r="Z211" s="524"/>
      <c r="AA211" s="525"/>
      <c r="AB211" s="16"/>
    </row>
    <row r="212" spans="1:28" ht="18" customHeight="1" x14ac:dyDescent="0.2">
      <c r="A212" s="153"/>
      <c r="B212" s="10"/>
      <c r="C212" s="482" t="s">
        <v>1142</v>
      </c>
      <c r="D212" s="483"/>
      <c r="E212" s="483"/>
      <c r="F212" s="483"/>
      <c r="G212" s="483"/>
      <c r="H212" s="483"/>
      <c r="I212" s="483"/>
      <c r="J212" s="483"/>
      <c r="K212" s="483"/>
      <c r="L212" s="483"/>
      <c r="M212" s="483"/>
      <c r="N212" s="483"/>
      <c r="O212" s="483"/>
      <c r="P212" s="483"/>
      <c r="Q212" s="483"/>
      <c r="R212" s="483"/>
      <c r="S212" s="483"/>
      <c r="T212" s="483"/>
      <c r="U212" s="483"/>
      <c r="V212" s="483"/>
      <c r="W212" s="483"/>
      <c r="X212" s="483"/>
      <c r="Y212" s="483"/>
      <c r="Z212" s="483"/>
      <c r="AA212" s="483"/>
      <c r="AB212" s="16"/>
    </row>
    <row r="213" spans="1:28" ht="18" customHeight="1" x14ac:dyDescent="0.2">
      <c r="A213" s="153"/>
      <c r="B213" s="10"/>
      <c r="C213" s="484"/>
      <c r="D213" s="484"/>
      <c r="E213" s="484"/>
      <c r="F213" s="484"/>
      <c r="G213" s="484"/>
      <c r="H213" s="484"/>
      <c r="I213" s="484"/>
      <c r="J213" s="484"/>
      <c r="K213" s="484"/>
      <c r="L213" s="484"/>
      <c r="M213" s="484"/>
      <c r="N213" s="484"/>
      <c r="O213" s="484"/>
      <c r="P213" s="484"/>
      <c r="Q213" s="484"/>
      <c r="R213" s="484"/>
      <c r="S213" s="484"/>
      <c r="T213" s="484"/>
      <c r="U213" s="484"/>
      <c r="V213" s="484"/>
      <c r="W213" s="484"/>
      <c r="X213" s="484"/>
      <c r="Y213" s="484"/>
      <c r="Z213" s="484"/>
      <c r="AA213" s="484"/>
      <c r="AB213" s="16"/>
    </row>
    <row r="214" spans="1:28" ht="18" customHeight="1" thickBot="1" x14ac:dyDescent="0.25">
      <c r="A214" s="153"/>
      <c r="B214" s="10"/>
      <c r="C214" s="485"/>
      <c r="D214" s="485"/>
      <c r="E214" s="485"/>
      <c r="F214" s="485"/>
      <c r="G214" s="485"/>
      <c r="H214" s="485"/>
      <c r="I214" s="485"/>
      <c r="J214" s="485"/>
      <c r="K214" s="485"/>
      <c r="L214" s="485"/>
      <c r="M214" s="485"/>
      <c r="N214" s="485"/>
      <c r="O214" s="485"/>
      <c r="P214" s="485"/>
      <c r="Q214" s="485"/>
      <c r="R214" s="485"/>
      <c r="S214" s="485"/>
      <c r="T214" s="485"/>
      <c r="U214" s="485"/>
      <c r="V214" s="485"/>
      <c r="W214" s="485"/>
      <c r="X214" s="485"/>
      <c r="Y214" s="485"/>
      <c r="Z214" s="485"/>
      <c r="AA214" s="485"/>
      <c r="AB214" s="16"/>
    </row>
    <row r="215" spans="1:28" ht="24" customHeight="1" thickBot="1" x14ac:dyDescent="0.25">
      <c r="A215" s="153"/>
      <c r="B215" s="10"/>
      <c r="C215" s="23" t="s">
        <v>247</v>
      </c>
      <c r="D215" s="24"/>
      <c r="E215" s="486"/>
      <c r="F215" s="486"/>
      <c r="G215" s="486"/>
      <c r="H215" s="486"/>
      <c r="I215" s="486"/>
      <c r="J215" s="486"/>
      <c r="K215" s="486"/>
      <c r="L215" s="486"/>
      <c r="M215" s="486"/>
      <c r="N215" s="486"/>
      <c r="O215" s="486"/>
      <c r="P215" s="486"/>
      <c r="Q215" s="486"/>
      <c r="R215" s="486"/>
      <c r="S215" s="486"/>
      <c r="T215" s="486"/>
      <c r="U215" s="486"/>
      <c r="V215" s="486"/>
      <c r="W215" s="486"/>
      <c r="X215" s="486"/>
      <c r="Y215" s="486"/>
      <c r="Z215" s="486"/>
      <c r="AA215" s="487"/>
      <c r="AB215" s="16"/>
    </row>
    <row r="216" spans="1:28" ht="4" customHeight="1" thickBot="1" x14ac:dyDescent="0.25">
      <c r="A216" s="153"/>
      <c r="B216" s="25"/>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7"/>
    </row>
    <row r="217" spans="1:28" ht="4" customHeight="1" x14ac:dyDescent="0.2">
      <c r="A217" s="153"/>
      <c r="B217" s="6"/>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8"/>
    </row>
    <row r="218" spans="1:28" ht="16.5" x14ac:dyDescent="0.2">
      <c r="A218" s="153"/>
      <c r="B218" s="10"/>
      <c r="C218" s="11"/>
      <c r="D218" s="11"/>
      <c r="E218" s="157" t="s">
        <v>542</v>
      </c>
      <c r="F218" s="12"/>
      <c r="G218" s="157" t="s">
        <v>478</v>
      </c>
      <c r="H218" s="11"/>
      <c r="I218" s="11"/>
      <c r="J218" s="12"/>
      <c r="K218" s="13"/>
      <c r="L218" s="14"/>
      <c r="M218" s="14"/>
      <c r="N218" s="14"/>
      <c r="O218" s="14"/>
      <c r="P218" s="14"/>
      <c r="Q218" s="14"/>
      <c r="R218" s="14"/>
      <c r="S218" s="14"/>
      <c r="T218" s="14"/>
      <c r="U218" s="14"/>
      <c r="V218" s="14"/>
      <c r="W218" s="14"/>
      <c r="X218" s="14"/>
      <c r="Y218" s="14"/>
      <c r="Z218" s="155" t="s">
        <v>454</v>
      </c>
      <c r="AA218" s="155">
        <v>5</v>
      </c>
      <c r="AB218" s="16"/>
    </row>
    <row r="219" spans="1:28" ht="4" customHeight="1" x14ac:dyDescent="0.2">
      <c r="A219" s="153"/>
      <c r="B219" s="10"/>
      <c r="C219" s="11"/>
      <c r="D219" s="18"/>
      <c r="E219" s="11"/>
      <c r="F219" s="12"/>
      <c r="G219" s="12"/>
      <c r="H219" s="11"/>
      <c r="I219" s="11"/>
      <c r="J219" s="12"/>
      <c r="K219" s="13"/>
      <c r="L219" s="14"/>
      <c r="M219" s="14"/>
      <c r="N219" s="14"/>
      <c r="O219" s="14"/>
      <c r="P219" s="14"/>
      <c r="Q219" s="14"/>
      <c r="R219" s="14"/>
      <c r="S219" s="14"/>
      <c r="T219" s="14"/>
      <c r="U219" s="14"/>
      <c r="V219" s="14"/>
      <c r="W219" s="14"/>
      <c r="X219" s="14"/>
      <c r="Y219" s="14"/>
      <c r="Z219" s="19"/>
      <c r="AA219" s="20"/>
      <c r="AB219" s="16"/>
    </row>
    <row r="220" spans="1:28" ht="4" customHeight="1" x14ac:dyDescent="0.2">
      <c r="A220" s="153"/>
      <c r="B220" s="10"/>
      <c r="C220" s="11"/>
      <c r="D220" s="21"/>
      <c r="E220" s="21"/>
      <c r="F220" s="21"/>
      <c r="G220" s="21"/>
      <c r="H220" s="11"/>
      <c r="I220" s="11"/>
      <c r="J220" s="11"/>
      <c r="K220" s="11"/>
      <c r="L220" s="11"/>
      <c r="M220" s="11"/>
      <c r="N220" s="11"/>
      <c r="O220" s="11"/>
      <c r="P220" s="11"/>
      <c r="Q220" s="11"/>
      <c r="R220" s="11"/>
      <c r="S220" s="11"/>
      <c r="T220" s="11"/>
      <c r="U220" s="11"/>
      <c r="V220" s="11"/>
      <c r="W220" s="11"/>
      <c r="X220" s="11"/>
      <c r="Y220" s="21"/>
      <c r="Z220" s="21"/>
      <c r="AA220" s="21"/>
      <c r="AB220" s="16"/>
    </row>
    <row r="221" spans="1:28" ht="18" customHeight="1" x14ac:dyDescent="0.2">
      <c r="A221" s="153"/>
      <c r="B221" s="10"/>
      <c r="C221" s="550" t="s">
        <v>543</v>
      </c>
      <c r="D221" s="553" t="s">
        <v>5</v>
      </c>
      <c r="E221" s="553" t="s">
        <v>545</v>
      </c>
      <c r="F221" s="558" t="s">
        <v>499</v>
      </c>
      <c r="G221" s="559"/>
      <c r="H221" s="564" t="s">
        <v>546</v>
      </c>
      <c r="I221" s="565"/>
      <c r="J221" s="565"/>
      <c r="K221" s="565"/>
      <c r="L221" s="565"/>
      <c r="M221" s="566"/>
      <c r="N221" s="564" t="s">
        <v>528</v>
      </c>
      <c r="O221" s="565"/>
      <c r="P221" s="565"/>
      <c r="Q221" s="565"/>
      <c r="R221" s="565"/>
      <c r="S221" s="565"/>
      <c r="T221" s="565"/>
      <c r="U221" s="565"/>
      <c r="V221" s="565"/>
      <c r="W221" s="565"/>
      <c r="X221" s="566"/>
      <c r="Y221" s="565" t="s">
        <v>529</v>
      </c>
      <c r="Z221" s="567"/>
      <c r="AA221" s="568"/>
      <c r="AB221" s="22"/>
    </row>
    <row r="222" spans="1:28" ht="18" customHeight="1" x14ac:dyDescent="0.2">
      <c r="A222" s="153"/>
      <c r="B222" s="10"/>
      <c r="C222" s="551"/>
      <c r="D222" s="554"/>
      <c r="E222" s="556"/>
      <c r="F222" s="560"/>
      <c r="G222" s="561"/>
      <c r="H222" s="159" t="s">
        <v>482</v>
      </c>
      <c r="I222" s="564" t="s">
        <v>484</v>
      </c>
      <c r="J222" s="566"/>
      <c r="K222" s="160" t="s">
        <v>485</v>
      </c>
      <c r="L222" s="564" t="s">
        <v>487</v>
      </c>
      <c r="M222" s="566"/>
      <c r="N222" s="564" t="s">
        <v>482</v>
      </c>
      <c r="O222" s="570"/>
      <c r="P222" s="564" t="s">
        <v>484</v>
      </c>
      <c r="Q222" s="565"/>
      <c r="R222" s="571"/>
      <c r="S222" s="571"/>
      <c r="T222" s="571"/>
      <c r="U222" s="571"/>
      <c r="V222" s="571"/>
      <c r="W222" s="571"/>
      <c r="X222" s="570"/>
      <c r="Y222" s="158" t="s">
        <v>490</v>
      </c>
      <c r="Z222" s="159" t="s">
        <v>484</v>
      </c>
      <c r="AA222" s="161" t="s">
        <v>485</v>
      </c>
      <c r="AB222" s="22"/>
    </row>
    <row r="223" spans="1:28" ht="18" customHeight="1" x14ac:dyDescent="0.2">
      <c r="A223" s="153"/>
      <c r="B223" s="10"/>
      <c r="C223" s="551"/>
      <c r="D223" s="554"/>
      <c r="E223" s="556"/>
      <c r="F223" s="560"/>
      <c r="G223" s="561"/>
      <c r="H223" s="572" t="s">
        <v>4</v>
      </c>
      <c r="I223" s="575" t="s">
        <v>6</v>
      </c>
      <c r="J223" s="576"/>
      <c r="K223" s="572" t="s">
        <v>1175</v>
      </c>
      <c r="L223" s="577" t="s">
        <v>7</v>
      </c>
      <c r="M223" s="578"/>
      <c r="N223" s="575" t="s">
        <v>8</v>
      </c>
      <c r="O223" s="576"/>
      <c r="P223" s="575" t="s">
        <v>9</v>
      </c>
      <c r="Q223" s="579"/>
      <c r="R223" s="579"/>
      <c r="S223" s="579"/>
      <c r="T223" s="579"/>
      <c r="U223" s="579"/>
      <c r="V223" s="579"/>
      <c r="W223" s="579"/>
      <c r="X223" s="576"/>
      <c r="Y223" s="530" t="s">
        <v>491</v>
      </c>
      <c r="Z223" s="530" t="s">
        <v>492</v>
      </c>
      <c r="AA223" s="534" t="s">
        <v>1174</v>
      </c>
      <c r="AB223" s="22"/>
    </row>
    <row r="224" spans="1:28" ht="18" customHeight="1" x14ac:dyDescent="0.2">
      <c r="A224" s="153"/>
      <c r="B224" s="10"/>
      <c r="C224" s="551"/>
      <c r="D224" s="554"/>
      <c r="E224" s="556"/>
      <c r="F224" s="560"/>
      <c r="G224" s="561"/>
      <c r="H224" s="573"/>
      <c r="I224" s="535"/>
      <c r="J224" s="537" t="s">
        <v>10</v>
      </c>
      <c r="K224" s="573"/>
      <c r="L224" s="539" t="s">
        <v>11</v>
      </c>
      <c r="M224" s="537" t="s">
        <v>12</v>
      </c>
      <c r="N224" s="539"/>
      <c r="O224" s="537" t="s">
        <v>1177</v>
      </c>
      <c r="P224" s="539"/>
      <c r="Q224" s="546" t="s">
        <v>13</v>
      </c>
      <c r="R224" s="547"/>
      <c r="S224" s="547"/>
      <c r="T224" s="547"/>
      <c r="U224" s="547"/>
      <c r="V224" s="547"/>
      <c r="W224" s="547"/>
      <c r="X224" s="548"/>
      <c r="Y224" s="531"/>
      <c r="Z224" s="533"/>
      <c r="AA224" s="533"/>
      <c r="AB224" s="22"/>
    </row>
    <row r="225" spans="1:45" ht="51" customHeight="1" x14ac:dyDescent="0.2">
      <c r="A225" s="153"/>
      <c r="B225" s="10"/>
      <c r="C225" s="552"/>
      <c r="D225" s="555"/>
      <c r="E225" s="557"/>
      <c r="F225" s="562"/>
      <c r="G225" s="563"/>
      <c r="H225" s="574"/>
      <c r="I225" s="536"/>
      <c r="J225" s="538"/>
      <c r="K225" s="574"/>
      <c r="L225" s="540"/>
      <c r="M225" s="538"/>
      <c r="N225" s="541"/>
      <c r="O225" s="569"/>
      <c r="P225" s="541"/>
      <c r="Q225" s="543" t="s">
        <v>14</v>
      </c>
      <c r="R225" s="549"/>
      <c r="S225" s="543" t="s">
        <v>1176</v>
      </c>
      <c r="T225" s="544"/>
      <c r="U225" s="544"/>
      <c r="V225" s="544"/>
      <c r="W225" s="544"/>
      <c r="X225" s="545"/>
      <c r="Y225" s="532"/>
      <c r="Z225" s="532"/>
      <c r="AA225" s="532"/>
      <c r="AB225" s="22"/>
    </row>
    <row r="226" spans="1:45" ht="13" customHeight="1" x14ac:dyDescent="0.2">
      <c r="A226" s="488" t="str">
        <f>IF(E226="","",INDEX(条例ＶＯＣ,E226,3))</f>
        <v/>
      </c>
      <c r="B226" s="10"/>
      <c r="C226" s="505">
        <v>21</v>
      </c>
      <c r="D226" s="509"/>
      <c r="E226" s="512" t="str">
        <f>IF(D226="","",VLOOKUP(D226,府条例対象物質!$A$3:$B$26,2,FALSE))</f>
        <v/>
      </c>
      <c r="F226" s="515"/>
      <c r="G226" s="518"/>
      <c r="H226" s="490"/>
      <c r="I226" s="495"/>
      <c r="J226" s="499"/>
      <c r="K226" s="490"/>
      <c r="L226" s="495"/>
      <c r="M226" s="499"/>
      <c r="N226" s="495"/>
      <c r="O226" s="499"/>
      <c r="P226" s="542"/>
      <c r="Q226" s="162">
        <v>1</v>
      </c>
      <c r="R226" s="163" t="s">
        <v>351</v>
      </c>
      <c r="S226" s="162">
        <v>1</v>
      </c>
      <c r="T226" s="168" t="s">
        <v>16</v>
      </c>
      <c r="U226" s="193">
        <v>8</v>
      </c>
      <c r="V226" s="168" t="s">
        <v>518</v>
      </c>
      <c r="W226" s="193">
        <v>15</v>
      </c>
      <c r="X226" s="172" t="s">
        <v>525</v>
      </c>
      <c r="Y226" s="490"/>
      <c r="Z226" s="490"/>
      <c r="AA226" s="490"/>
      <c r="AB226" s="16"/>
      <c r="AC226" s="9" t="str">
        <f>IF(E226&lt;&gt;243,CONCATENATE(AD226,AE226,AF226,AG226,AH226,AI226,AJ226,AK226,AL226,AM226,AN226,AO226,AP226,AQ226,AR226,AS226),"")</f>
        <v/>
      </c>
      <c r="AD226" s="9" t="str">
        <f>IF(E226&lt;&gt;"",IF(SUM(Y226:AA226)&lt;1000,"取扱量が空白又は規定値（1000kg)未満です（届出対象であるかを確認してください）。",""),"")</f>
        <v/>
      </c>
      <c r="AE226" s="9" t="str">
        <f>IF(E226&lt;&gt;"",IF(AND(F226="",G226=""),"主な用途を入力してください。",""),"")</f>
        <v/>
      </c>
      <c r="AF226" s="9" t="str">
        <f>IF(OR(H226="",H226=0),"",IF(H226=INT(H226/10^(INT(LOG10(H226))-1))*10^INT(LOG10(H226)-1),"","排出量(大気)の有効数字が２桁ではありません。"))</f>
        <v/>
      </c>
      <c r="AG226" s="9" t="str">
        <f>IF(OR(I226="",I226=0),"",IF(I226=INT(I226/10^(INT(LOG10(I226))-1))*10^INT(LOG10(I226)-1),"","排出量（公共用水域）の有効数字が２桁ではありません。"))</f>
        <v/>
      </c>
      <c r="AH226" s="9" t="str">
        <f>IF(I226&gt;0,IF(J226="","公共用水域への排出先を入力してください。",""),"")</f>
        <v/>
      </c>
      <c r="AI226" s="9" t="str">
        <f>IF(OR(K226="",K226=0),"",IF(K226=INT(K226/10^(INT(LOG10(K226))-1))*10^INT(LOG10(K226)-1),"","排出量（土壌）の有効数字が２桁ではありません。"))</f>
        <v/>
      </c>
      <c r="AJ226" s="9" t="str">
        <f>IF(OR(L226="",L226=0),"",IF(L226=INT(L226/10^(INT(LOG10(L226))-1))*10^INT(LOG10(L226)-1),"","排出量（埋立処分）の有効数字が２桁ではありません。"))</f>
        <v/>
      </c>
      <c r="AK226" s="9" t="str">
        <f>IF(L226&gt;0,IF(M226="","埋立処分場所を入力してください。",""),"")</f>
        <v/>
      </c>
      <c r="AL226" s="9" t="str">
        <f>IF(OR(N226="",N226=0),"",IF(N226=INT(N226/10^(INT(LOG10(N226))-1))*10^INT(LOG10(N226)-1),"","移動量（下水道）の有効数字が２桁ではありません。"))</f>
        <v/>
      </c>
      <c r="AM226" s="9" t="str">
        <f>IF(N226&gt;0,IF(O226="","下水道終末施設名を入力してください。",""),"")</f>
        <v/>
      </c>
      <c r="AN226" s="9" t="str">
        <f>IF(OR(P226="",P226=0),"",IF(P226=INT(P226/10^(INT(LOG10(P226))-1))*10^INT(LOG10(P226)-1),"","移動量（廃棄物）の有効数字が２桁ではありません。"))</f>
        <v/>
      </c>
      <c r="AO226" s="17" t="str">
        <f>IF(P226&gt;0,IF(SUM(別紙１入力!S25:Y25)=0,"廃棄物の処理方法を入力してください。",""),"")</f>
        <v/>
      </c>
      <c r="AP226" s="17" t="str">
        <f>IF(P226&gt;0,IF(SUM(別紙１入力!Z25:AQ25)=0,"廃棄物の種類を入力してください。",""),"")</f>
        <v/>
      </c>
      <c r="AQ226" s="9" t="str">
        <f>IF(OR(Y226="",Y226=0),"",IF(Y226=INT(Y226/10^(INT(LOG10(Y226))-1))*10^INT(LOG10(Y226)-1),"","取扱量（製造）の有効数字が２桁ではありません。"))</f>
        <v/>
      </c>
      <c r="AR226" s="9" t="str">
        <f>IF(OR(Z226="",Z226=0),"",IF(Z226=INT(Z226/10^(INT(LOG10(Z226))-1))*10^INT(LOG10(Z226)-1),"","取扱量（使用）の有効数字が２桁ではありません。"))</f>
        <v/>
      </c>
      <c r="AS226" s="9" t="str">
        <f>IF(OR(AA226="",AA226=0),"",IF(AA226=INT(AA226/10^(INT(LOG10(AA226))-1))*10^INT(LOG10(AA226)-1),"","取扱量（その他）の有効数字が２桁ではありません。"))</f>
        <v/>
      </c>
    </row>
    <row r="227" spans="1:45" ht="13" customHeight="1" x14ac:dyDescent="0.2">
      <c r="A227" s="488"/>
      <c r="B227" s="10"/>
      <c r="C227" s="506"/>
      <c r="D227" s="510"/>
      <c r="E227" s="513"/>
      <c r="F227" s="516"/>
      <c r="G227" s="519"/>
      <c r="H227" s="493"/>
      <c r="I227" s="496"/>
      <c r="J227" s="500"/>
      <c r="K227" s="493"/>
      <c r="L227" s="496"/>
      <c r="M227" s="500"/>
      <c r="N227" s="496"/>
      <c r="O227" s="500"/>
      <c r="P227" s="542"/>
      <c r="Q227" s="164">
        <v>2</v>
      </c>
      <c r="R227" s="165" t="s">
        <v>355</v>
      </c>
      <c r="S227" s="164">
        <v>2</v>
      </c>
      <c r="T227" s="169" t="s">
        <v>17</v>
      </c>
      <c r="U227" s="176">
        <v>9</v>
      </c>
      <c r="V227" s="169" t="s">
        <v>519</v>
      </c>
      <c r="W227" s="176">
        <v>16</v>
      </c>
      <c r="X227" s="173" t="s">
        <v>526</v>
      </c>
      <c r="Y227" s="493"/>
      <c r="Z227" s="491"/>
      <c r="AA227" s="493"/>
      <c r="AB227" s="16"/>
      <c r="AC227" s="9" t="str">
        <f>IF(OR(AA226="",AA226=0),"",IF(AA226=INT(AA226/10^(INT(LOG10(AA226))-1))*10^INT(LOG10(AA226)-1),"","取扱量（その他）の有効数字が２桁ではありません。"))</f>
        <v/>
      </c>
    </row>
    <row r="228" spans="1:45" ht="13" customHeight="1" x14ac:dyDescent="0.2">
      <c r="A228" s="489"/>
      <c r="B228" s="10"/>
      <c r="C228" s="507"/>
      <c r="D228" s="510"/>
      <c r="E228" s="513"/>
      <c r="F228" s="516"/>
      <c r="G228" s="519"/>
      <c r="H228" s="491"/>
      <c r="I228" s="496"/>
      <c r="J228" s="501"/>
      <c r="K228" s="493"/>
      <c r="L228" s="496"/>
      <c r="M228" s="500"/>
      <c r="N228" s="497"/>
      <c r="O228" s="501"/>
      <c r="P228" s="542"/>
      <c r="Q228" s="164">
        <v>3</v>
      </c>
      <c r="R228" s="165" t="s">
        <v>359</v>
      </c>
      <c r="S228" s="164">
        <v>3</v>
      </c>
      <c r="T228" s="169" t="s">
        <v>18</v>
      </c>
      <c r="U228" s="176">
        <v>10</v>
      </c>
      <c r="V228" s="169" t="s">
        <v>520</v>
      </c>
      <c r="W228" s="176">
        <v>17</v>
      </c>
      <c r="X228" s="173" t="s">
        <v>364</v>
      </c>
      <c r="Y228" s="493"/>
      <c r="Z228" s="491"/>
      <c r="AA228" s="493"/>
      <c r="AB228" s="16"/>
    </row>
    <row r="229" spans="1:45" ht="13" customHeight="1" x14ac:dyDescent="0.2">
      <c r="A229" s="489"/>
      <c r="B229" s="10"/>
      <c r="C229" s="507"/>
      <c r="D229" s="510"/>
      <c r="E229" s="513"/>
      <c r="F229" s="516"/>
      <c r="G229" s="519"/>
      <c r="H229" s="491"/>
      <c r="I229" s="496"/>
      <c r="J229" s="501"/>
      <c r="K229" s="493"/>
      <c r="L229" s="496"/>
      <c r="M229" s="500"/>
      <c r="N229" s="497"/>
      <c r="O229" s="501"/>
      <c r="P229" s="542"/>
      <c r="Q229" s="164">
        <v>4</v>
      </c>
      <c r="R229" s="165" t="s">
        <v>366</v>
      </c>
      <c r="S229" s="164">
        <v>4</v>
      </c>
      <c r="T229" s="169" t="s">
        <v>19</v>
      </c>
      <c r="U229" s="176">
        <v>11</v>
      </c>
      <c r="V229" s="169" t="s">
        <v>521</v>
      </c>
      <c r="W229" s="176">
        <v>18</v>
      </c>
      <c r="X229" s="173" t="s">
        <v>369</v>
      </c>
      <c r="Y229" s="493"/>
      <c r="Z229" s="491"/>
      <c r="AA229" s="493"/>
      <c r="AB229" s="16"/>
    </row>
    <row r="230" spans="1:45" ht="13" customHeight="1" x14ac:dyDescent="0.2">
      <c r="A230" s="489"/>
      <c r="B230" s="10"/>
      <c r="C230" s="507"/>
      <c r="D230" s="510"/>
      <c r="E230" s="513"/>
      <c r="F230" s="516"/>
      <c r="G230" s="519"/>
      <c r="H230" s="491"/>
      <c r="I230" s="496"/>
      <c r="J230" s="501"/>
      <c r="K230" s="493"/>
      <c r="L230" s="496"/>
      <c r="M230" s="500"/>
      <c r="N230" s="497"/>
      <c r="O230" s="501"/>
      <c r="P230" s="542"/>
      <c r="Q230" s="164">
        <v>5</v>
      </c>
      <c r="R230" s="165" t="s">
        <v>371</v>
      </c>
      <c r="S230" s="164">
        <v>5</v>
      </c>
      <c r="T230" s="169" t="s">
        <v>20</v>
      </c>
      <c r="U230" s="176">
        <v>12</v>
      </c>
      <c r="V230" s="169" t="s">
        <v>23</v>
      </c>
      <c r="W230" s="176"/>
      <c r="X230" s="174"/>
      <c r="Y230" s="493"/>
      <c r="Z230" s="491"/>
      <c r="AA230" s="493"/>
      <c r="AB230" s="16"/>
    </row>
    <row r="231" spans="1:45" ht="13" customHeight="1" x14ac:dyDescent="0.2">
      <c r="A231" s="489"/>
      <c r="B231" s="10"/>
      <c r="C231" s="507"/>
      <c r="D231" s="510"/>
      <c r="E231" s="513"/>
      <c r="F231" s="516"/>
      <c r="G231" s="519"/>
      <c r="H231" s="491"/>
      <c r="I231" s="496"/>
      <c r="J231" s="501"/>
      <c r="K231" s="493"/>
      <c r="L231" s="496"/>
      <c r="M231" s="500"/>
      <c r="N231" s="497"/>
      <c r="O231" s="501"/>
      <c r="P231" s="542"/>
      <c r="Q231" s="164">
        <v>6</v>
      </c>
      <c r="R231" s="165" t="s">
        <v>374</v>
      </c>
      <c r="S231" s="164">
        <v>6</v>
      </c>
      <c r="T231" s="169" t="s">
        <v>21</v>
      </c>
      <c r="U231" s="176">
        <v>13</v>
      </c>
      <c r="V231" s="169" t="s">
        <v>523</v>
      </c>
      <c r="W231" s="176"/>
      <c r="X231" s="174"/>
      <c r="Y231" s="493"/>
      <c r="Z231" s="491"/>
      <c r="AA231" s="493"/>
      <c r="AB231" s="16"/>
    </row>
    <row r="232" spans="1:45" ht="13" customHeight="1" x14ac:dyDescent="0.2">
      <c r="A232" s="489"/>
      <c r="B232" s="10"/>
      <c r="C232" s="507"/>
      <c r="D232" s="511"/>
      <c r="E232" s="514"/>
      <c r="F232" s="517"/>
      <c r="G232" s="520"/>
      <c r="H232" s="492"/>
      <c r="I232" s="503"/>
      <c r="J232" s="502"/>
      <c r="K232" s="494"/>
      <c r="L232" s="503"/>
      <c r="M232" s="526"/>
      <c r="N232" s="498"/>
      <c r="O232" s="502"/>
      <c r="P232" s="542"/>
      <c r="Q232" s="166">
        <v>7</v>
      </c>
      <c r="R232" s="167" t="s">
        <v>369</v>
      </c>
      <c r="S232" s="166">
        <v>7</v>
      </c>
      <c r="T232" s="170" t="s">
        <v>22</v>
      </c>
      <c r="U232" s="194">
        <v>14</v>
      </c>
      <c r="V232" s="170" t="s">
        <v>524</v>
      </c>
      <c r="W232" s="194"/>
      <c r="X232" s="175"/>
      <c r="Y232" s="494"/>
      <c r="Z232" s="492"/>
      <c r="AA232" s="494"/>
      <c r="AB232" s="16"/>
    </row>
    <row r="233" spans="1:45" ht="30" customHeight="1" x14ac:dyDescent="0.2">
      <c r="A233" s="489"/>
      <c r="B233" s="10"/>
      <c r="C233" s="508"/>
      <c r="D233" s="521" t="s">
        <v>24</v>
      </c>
      <c r="E233" s="522"/>
      <c r="F233" s="523"/>
      <c r="G233" s="524"/>
      <c r="H233" s="524"/>
      <c r="I233" s="524"/>
      <c r="J233" s="524"/>
      <c r="K233" s="524"/>
      <c r="L233" s="524"/>
      <c r="M233" s="524"/>
      <c r="N233" s="524"/>
      <c r="O233" s="524"/>
      <c r="P233" s="524"/>
      <c r="Q233" s="524"/>
      <c r="R233" s="524"/>
      <c r="S233" s="524"/>
      <c r="T233" s="524"/>
      <c r="U233" s="524"/>
      <c r="V233" s="524"/>
      <c r="W233" s="524"/>
      <c r="X233" s="524"/>
      <c r="Y233" s="524"/>
      <c r="Z233" s="524"/>
      <c r="AA233" s="525"/>
      <c r="AB233" s="16"/>
    </row>
    <row r="234" spans="1:45" ht="13" customHeight="1" x14ac:dyDescent="0.2">
      <c r="A234" s="488" t="str">
        <f>IF(E234="","",INDEX(条例ＶＯＣ,E234,3))</f>
        <v/>
      </c>
      <c r="B234" s="10"/>
      <c r="C234" s="505">
        <v>22</v>
      </c>
      <c r="D234" s="509"/>
      <c r="E234" s="512" t="str">
        <f>IF(D234="","",VLOOKUP(D234,府条例対象物質!$A$3:$B$26,2,FALSE))</f>
        <v/>
      </c>
      <c r="F234" s="515"/>
      <c r="G234" s="518"/>
      <c r="H234" s="490"/>
      <c r="I234" s="495"/>
      <c r="J234" s="499"/>
      <c r="K234" s="490"/>
      <c r="L234" s="495"/>
      <c r="M234" s="499"/>
      <c r="N234" s="495"/>
      <c r="O234" s="499"/>
      <c r="P234" s="527"/>
      <c r="Q234" s="162">
        <v>1</v>
      </c>
      <c r="R234" s="163" t="s">
        <v>351</v>
      </c>
      <c r="S234" s="162">
        <v>1</v>
      </c>
      <c r="T234" s="168" t="s">
        <v>16</v>
      </c>
      <c r="U234" s="193">
        <v>8</v>
      </c>
      <c r="V234" s="168" t="s">
        <v>518</v>
      </c>
      <c r="W234" s="193">
        <v>15</v>
      </c>
      <c r="X234" s="172" t="s">
        <v>525</v>
      </c>
      <c r="Y234" s="490"/>
      <c r="Z234" s="490"/>
      <c r="AA234" s="490"/>
      <c r="AB234" s="16"/>
      <c r="AC234" s="9" t="str">
        <f>IF(E234&lt;&gt;243,CONCATENATE(AD234,AE234,AF234,AG234,AH234,AI234,AJ234,AK234,AL234,AM234,AN234,AO234,AP234,AQ234,AR234,AS234),"")</f>
        <v/>
      </c>
      <c r="AD234" s="9" t="str">
        <f>IF(E234&lt;&gt;"",IF(SUM(Y234:AA234)&lt;1000,"取扱量が空白又は規定値（1000kg)未満です（届出対象であるかを確認してください）。",""),"")</f>
        <v/>
      </c>
      <c r="AE234" s="9" t="str">
        <f>IF(E234&lt;&gt;"",IF(AND(F234="",G234=""),"主な用途を入力してください。",""),"")</f>
        <v/>
      </c>
      <c r="AF234" s="9" t="str">
        <f>IF(OR(H234="",H234=0),"",IF(H234=INT(H234/10^(INT(LOG10(H234))-1))*10^INT(LOG10(H234)-1),"","排出量(大気)の有効数字が２桁ではありません。"))</f>
        <v/>
      </c>
      <c r="AG234" s="9" t="str">
        <f>IF(OR(I234="",I234=0),"",IF(I234=INT(I234/10^(INT(LOG10(I234))-1))*10^INT(LOG10(I234)-1),"","排出量（公共用水域）の有効数字が２桁ではありません。"))</f>
        <v/>
      </c>
      <c r="AH234" s="9" t="str">
        <f>IF(I234&gt;0,IF(J234="","公共用水域への排出先を入力してください。",""),"")</f>
        <v/>
      </c>
      <c r="AI234" s="9" t="str">
        <f>IF(OR(K234="",K234=0),"",IF(K234=INT(K234/10^(INT(LOG10(K234))-1))*10^INT(LOG10(K234)-1),"","排出量（土壌）の有効数字が２桁ではありません。"))</f>
        <v/>
      </c>
      <c r="AJ234" s="9" t="str">
        <f>IF(OR(L234="",L234=0),"",IF(L234=INT(L234/10^(INT(LOG10(L234))-1))*10^INT(LOG10(L234)-1),"","排出量（埋立処分）の有効数字が２桁ではありません。"))</f>
        <v/>
      </c>
      <c r="AK234" s="9" t="str">
        <f>IF(L234&gt;0,IF(M234="","埋立処分場所を入力してください。",""),"")</f>
        <v/>
      </c>
      <c r="AL234" s="9" t="str">
        <f>IF(OR(N234="",N234=0),"",IF(N234=INT(N234/10^(INT(LOG10(N234))-1))*10^INT(LOG10(N234)-1),"","移動量（下水道）の有効数字が２桁ではありません。"))</f>
        <v/>
      </c>
      <c r="AM234" s="9" t="str">
        <f>IF(N234&gt;0,IF(O234="","下水道終末施設名を入力してください。",""),"")</f>
        <v/>
      </c>
      <c r="AN234" s="9" t="str">
        <f>IF(OR(P234="",P234=0),"",IF(P234=INT(P234/10^(INT(LOG10(P234))-1))*10^INT(LOG10(P234)-1),"","移動量（廃棄物）の有効数字が２桁ではありません。"))</f>
        <v/>
      </c>
      <c r="AO234" s="17" t="str">
        <f>IF(P234&gt;0,IF(SUM(別紙１入力!S26:Y26)=0,"廃棄物の処理方法を入力してください。",""),"")</f>
        <v/>
      </c>
      <c r="AP234" s="17" t="str">
        <f>IF(P234&gt;0,IF(SUM(別紙１入力!Z26:AQ26)=0,"廃棄物の種類を入力してください。",""),"")</f>
        <v/>
      </c>
      <c r="AQ234" s="9" t="str">
        <f>IF(OR(Y234="",Y234=0),"",IF(Y234=INT(Y234/10^(INT(LOG10(Y234))-1))*10^INT(LOG10(Y234)-1),"","取扱量（製造）の有効数字が２桁ではありません。"))</f>
        <v/>
      </c>
      <c r="AR234" s="9" t="str">
        <f>IF(OR(Z234="",Z234=0),"",IF(Z234=INT(Z234/10^(INT(LOG10(Z234))-1))*10^INT(LOG10(Z234)-1),"","取扱量（使用）の有効数字が２桁ではありません。"))</f>
        <v/>
      </c>
      <c r="AS234" s="9" t="str">
        <f>IF(OR(AA234="",AA234=0),"",IF(AA234=INT(AA234/10^(INT(LOG10(AA234))-1))*10^INT(LOG10(AA234)-1),"","取扱量（その他）の有効数字が２桁ではありません。"))</f>
        <v/>
      </c>
    </row>
    <row r="235" spans="1:45" ht="13" customHeight="1" x14ac:dyDescent="0.2">
      <c r="A235" s="488"/>
      <c r="B235" s="10"/>
      <c r="C235" s="506"/>
      <c r="D235" s="510"/>
      <c r="E235" s="513"/>
      <c r="F235" s="516"/>
      <c r="G235" s="519"/>
      <c r="H235" s="493"/>
      <c r="I235" s="496"/>
      <c r="J235" s="500"/>
      <c r="K235" s="493"/>
      <c r="L235" s="496"/>
      <c r="M235" s="500"/>
      <c r="N235" s="496"/>
      <c r="O235" s="500"/>
      <c r="P235" s="528"/>
      <c r="Q235" s="164">
        <v>2</v>
      </c>
      <c r="R235" s="165" t="s">
        <v>355</v>
      </c>
      <c r="S235" s="164">
        <v>2</v>
      </c>
      <c r="T235" s="169" t="s">
        <v>17</v>
      </c>
      <c r="U235" s="176">
        <v>9</v>
      </c>
      <c r="V235" s="169" t="s">
        <v>519</v>
      </c>
      <c r="W235" s="176">
        <v>16</v>
      </c>
      <c r="X235" s="173" t="s">
        <v>526</v>
      </c>
      <c r="Y235" s="493"/>
      <c r="Z235" s="491"/>
      <c r="AA235" s="493"/>
      <c r="AB235" s="16"/>
      <c r="AC235" s="9" t="str">
        <f>IF(OR(AA234="",AA234=0),"",IF(AA234=INT(AA234/10^(INT(LOG10(AA234))-1))*10^INT(LOG10(AA234)-1),"","取扱量（その他）の有効数字が２桁ではありません。"))</f>
        <v/>
      </c>
    </row>
    <row r="236" spans="1:45" ht="13" customHeight="1" x14ac:dyDescent="0.2">
      <c r="A236" s="489"/>
      <c r="B236" s="10"/>
      <c r="C236" s="507"/>
      <c r="D236" s="510"/>
      <c r="E236" s="513"/>
      <c r="F236" s="516"/>
      <c r="G236" s="519"/>
      <c r="H236" s="491"/>
      <c r="I236" s="496"/>
      <c r="J236" s="501"/>
      <c r="K236" s="493"/>
      <c r="L236" s="496"/>
      <c r="M236" s="500"/>
      <c r="N236" s="497"/>
      <c r="O236" s="501"/>
      <c r="P236" s="528"/>
      <c r="Q236" s="164">
        <v>3</v>
      </c>
      <c r="R236" s="165" t="s">
        <v>359</v>
      </c>
      <c r="S236" s="164">
        <v>3</v>
      </c>
      <c r="T236" s="169" t="s">
        <v>18</v>
      </c>
      <c r="U236" s="176">
        <v>10</v>
      </c>
      <c r="V236" s="169" t="s">
        <v>520</v>
      </c>
      <c r="W236" s="176">
        <v>17</v>
      </c>
      <c r="X236" s="173" t="s">
        <v>364</v>
      </c>
      <c r="Y236" s="493"/>
      <c r="Z236" s="491"/>
      <c r="AA236" s="493"/>
      <c r="AB236" s="16"/>
    </row>
    <row r="237" spans="1:45" ht="13" customHeight="1" x14ac:dyDescent="0.2">
      <c r="A237" s="489"/>
      <c r="B237" s="10"/>
      <c r="C237" s="507"/>
      <c r="D237" s="510"/>
      <c r="E237" s="513"/>
      <c r="F237" s="516"/>
      <c r="G237" s="519"/>
      <c r="H237" s="491"/>
      <c r="I237" s="496"/>
      <c r="J237" s="501"/>
      <c r="K237" s="493"/>
      <c r="L237" s="496"/>
      <c r="M237" s="500"/>
      <c r="N237" s="497"/>
      <c r="O237" s="501"/>
      <c r="P237" s="528"/>
      <c r="Q237" s="164">
        <v>4</v>
      </c>
      <c r="R237" s="165" t="s">
        <v>366</v>
      </c>
      <c r="S237" s="164">
        <v>4</v>
      </c>
      <c r="T237" s="169" t="s">
        <v>19</v>
      </c>
      <c r="U237" s="176">
        <v>11</v>
      </c>
      <c r="V237" s="169" t="s">
        <v>521</v>
      </c>
      <c r="W237" s="176">
        <v>18</v>
      </c>
      <c r="X237" s="173" t="s">
        <v>369</v>
      </c>
      <c r="Y237" s="493"/>
      <c r="Z237" s="491"/>
      <c r="AA237" s="493"/>
      <c r="AB237" s="16"/>
    </row>
    <row r="238" spans="1:45" ht="13" customHeight="1" x14ac:dyDescent="0.2">
      <c r="A238" s="489"/>
      <c r="B238" s="10"/>
      <c r="C238" s="507"/>
      <c r="D238" s="510"/>
      <c r="E238" s="513"/>
      <c r="F238" s="516"/>
      <c r="G238" s="519"/>
      <c r="H238" s="491"/>
      <c r="I238" s="496"/>
      <c r="J238" s="501"/>
      <c r="K238" s="493"/>
      <c r="L238" s="496"/>
      <c r="M238" s="500"/>
      <c r="N238" s="497"/>
      <c r="O238" s="501"/>
      <c r="P238" s="528"/>
      <c r="Q238" s="164">
        <v>5</v>
      </c>
      <c r="R238" s="165" t="s">
        <v>371</v>
      </c>
      <c r="S238" s="164">
        <v>5</v>
      </c>
      <c r="T238" s="169" t="s">
        <v>20</v>
      </c>
      <c r="U238" s="176">
        <v>12</v>
      </c>
      <c r="V238" s="169" t="s">
        <v>23</v>
      </c>
      <c r="W238" s="176"/>
      <c r="X238" s="174"/>
      <c r="Y238" s="493"/>
      <c r="Z238" s="491"/>
      <c r="AA238" s="493"/>
      <c r="AB238" s="16"/>
    </row>
    <row r="239" spans="1:45" ht="13" customHeight="1" x14ac:dyDescent="0.2">
      <c r="A239" s="489"/>
      <c r="B239" s="10"/>
      <c r="C239" s="507"/>
      <c r="D239" s="510"/>
      <c r="E239" s="513"/>
      <c r="F239" s="516"/>
      <c r="G239" s="519"/>
      <c r="H239" s="491"/>
      <c r="I239" s="496"/>
      <c r="J239" s="501"/>
      <c r="K239" s="493"/>
      <c r="L239" s="496"/>
      <c r="M239" s="500"/>
      <c r="N239" s="497"/>
      <c r="O239" s="501"/>
      <c r="P239" s="528"/>
      <c r="Q239" s="164">
        <v>6</v>
      </c>
      <c r="R239" s="165" t="s">
        <v>374</v>
      </c>
      <c r="S239" s="164">
        <v>6</v>
      </c>
      <c r="T239" s="169" t="s">
        <v>21</v>
      </c>
      <c r="U239" s="176">
        <v>13</v>
      </c>
      <c r="V239" s="169" t="s">
        <v>523</v>
      </c>
      <c r="W239" s="176"/>
      <c r="X239" s="174"/>
      <c r="Y239" s="493"/>
      <c r="Z239" s="491"/>
      <c r="AA239" s="493"/>
      <c r="AB239" s="16"/>
    </row>
    <row r="240" spans="1:45" ht="13" customHeight="1" x14ac:dyDescent="0.2">
      <c r="A240" s="489"/>
      <c r="B240" s="10"/>
      <c r="C240" s="507"/>
      <c r="D240" s="511"/>
      <c r="E240" s="514"/>
      <c r="F240" s="517"/>
      <c r="G240" s="520"/>
      <c r="H240" s="492"/>
      <c r="I240" s="503"/>
      <c r="J240" s="502"/>
      <c r="K240" s="494"/>
      <c r="L240" s="503"/>
      <c r="M240" s="526"/>
      <c r="N240" s="498"/>
      <c r="O240" s="502"/>
      <c r="P240" s="529"/>
      <c r="Q240" s="166">
        <v>7</v>
      </c>
      <c r="R240" s="167" t="s">
        <v>369</v>
      </c>
      <c r="S240" s="166">
        <v>7</v>
      </c>
      <c r="T240" s="170" t="s">
        <v>22</v>
      </c>
      <c r="U240" s="194">
        <v>14</v>
      </c>
      <c r="V240" s="170" t="s">
        <v>524</v>
      </c>
      <c r="W240" s="194"/>
      <c r="X240" s="175"/>
      <c r="Y240" s="494"/>
      <c r="Z240" s="492"/>
      <c r="AA240" s="494"/>
      <c r="AB240" s="16"/>
    </row>
    <row r="241" spans="1:45" ht="30" customHeight="1" x14ac:dyDescent="0.2">
      <c r="A241" s="489"/>
      <c r="B241" s="10"/>
      <c r="C241" s="508"/>
      <c r="D241" s="521" t="s">
        <v>24</v>
      </c>
      <c r="E241" s="522"/>
      <c r="F241" s="523"/>
      <c r="G241" s="524"/>
      <c r="H241" s="524"/>
      <c r="I241" s="524"/>
      <c r="J241" s="524"/>
      <c r="K241" s="524"/>
      <c r="L241" s="524"/>
      <c r="M241" s="524"/>
      <c r="N241" s="524"/>
      <c r="O241" s="524"/>
      <c r="P241" s="524"/>
      <c r="Q241" s="524"/>
      <c r="R241" s="524"/>
      <c r="S241" s="524"/>
      <c r="T241" s="524"/>
      <c r="U241" s="524"/>
      <c r="V241" s="524"/>
      <c r="W241" s="524"/>
      <c r="X241" s="524"/>
      <c r="Y241" s="524"/>
      <c r="Z241" s="524"/>
      <c r="AA241" s="525"/>
      <c r="AB241" s="16"/>
    </row>
    <row r="242" spans="1:45" ht="13" customHeight="1" x14ac:dyDescent="0.2">
      <c r="A242" s="488" t="str">
        <f>IF(E242="","",INDEX(条例ＶＯＣ,E242,3))</f>
        <v/>
      </c>
      <c r="B242" s="10"/>
      <c r="C242" s="505">
        <v>23</v>
      </c>
      <c r="D242" s="509"/>
      <c r="E242" s="512" t="str">
        <f>IF(D242="","",VLOOKUP(D242,府条例対象物質!$A$3:$B$26,2,FALSE))</f>
        <v/>
      </c>
      <c r="F242" s="515"/>
      <c r="G242" s="518"/>
      <c r="H242" s="490"/>
      <c r="I242" s="495"/>
      <c r="J242" s="499"/>
      <c r="K242" s="490"/>
      <c r="L242" s="495"/>
      <c r="M242" s="499"/>
      <c r="N242" s="495"/>
      <c r="O242" s="499"/>
      <c r="P242" s="495"/>
      <c r="Q242" s="162">
        <v>1</v>
      </c>
      <c r="R242" s="163" t="s">
        <v>351</v>
      </c>
      <c r="S242" s="162">
        <v>1</v>
      </c>
      <c r="T242" s="168" t="s">
        <v>16</v>
      </c>
      <c r="U242" s="193">
        <v>8</v>
      </c>
      <c r="V242" s="168" t="s">
        <v>518</v>
      </c>
      <c r="W242" s="193">
        <v>15</v>
      </c>
      <c r="X242" s="172" t="s">
        <v>525</v>
      </c>
      <c r="Y242" s="490"/>
      <c r="Z242" s="490"/>
      <c r="AA242" s="490"/>
      <c r="AB242" s="16"/>
      <c r="AC242" s="9" t="str">
        <f>IF(E242&lt;&gt;243,CONCATENATE(AD242,AE242,AF242,AG242,AH242,AI242,AJ242,AK242,AL242,AM242,AN242,AO242,AP242,AQ242,AR242,AS242),"")</f>
        <v/>
      </c>
      <c r="AD242" s="9" t="str">
        <f>IF(E242&lt;&gt;"",IF(SUM(Y242:AA242)&lt;1000,"取扱量が空白又は規定値（1000kg)未満です（届出対象であるかを確認してください）。",""),"")</f>
        <v/>
      </c>
      <c r="AE242" s="9" t="str">
        <f>IF(E242&lt;&gt;"",IF(AND(F242="",G242=""),"主な用途を入力してください。",""),"")</f>
        <v/>
      </c>
      <c r="AF242" s="9" t="str">
        <f>IF(OR(H242="",H242=0),"",IF(H242=INT(H242/10^(INT(LOG10(H242))-1))*10^INT(LOG10(H242)-1),"","排出量(大気)の有効数字が２桁ではありません。"))</f>
        <v/>
      </c>
      <c r="AG242" s="9" t="str">
        <f>IF(OR(I242="",I242=0),"",IF(I242=INT(I242/10^(INT(LOG10(I242))-1))*10^INT(LOG10(I242)-1),"","排出量（公共用水域）の有効数字が２桁ではありません。"))</f>
        <v/>
      </c>
      <c r="AH242" s="9" t="str">
        <f>IF(I242&gt;0,IF(J242="","公共用水域への排出先を入力してください。",""),"")</f>
        <v/>
      </c>
      <c r="AI242" s="9" t="str">
        <f>IF(OR(K242="",K242=0),"",IF(K242=INT(K242/10^(INT(LOG10(K242))-1))*10^INT(LOG10(K242)-1),"","排出量（土壌）の有効数字が２桁ではありません。"))</f>
        <v/>
      </c>
      <c r="AJ242" s="9" t="str">
        <f>IF(OR(L242="",L242=0),"",IF(L242=INT(L242/10^(INT(LOG10(L242))-1))*10^INT(LOG10(L242)-1),"","排出量（埋立処分）の有効数字が２桁ではありません。"))</f>
        <v/>
      </c>
      <c r="AK242" s="9" t="str">
        <f>IF(L242&gt;0,IF(M242="","埋立処分場所を入力してください。",""),"")</f>
        <v/>
      </c>
      <c r="AL242" s="9" t="str">
        <f>IF(OR(N242="",N242=0),"",IF(N242=INT(N242/10^(INT(LOG10(N242))-1))*10^INT(LOG10(N242)-1),"","移動量（下水道）の有効数字が２桁ではありません。"))</f>
        <v/>
      </c>
      <c r="AM242" s="9" t="str">
        <f>IF(N242&gt;0,IF(O242="","下水道終末施設名を入力してください。",""),"")</f>
        <v/>
      </c>
      <c r="AN242" s="9" t="str">
        <f>IF(OR(P242="",P242=0),"",IF(P242=INT(P242/10^(INT(LOG10(P242))-1))*10^INT(LOG10(P242)-1),"","移動量（廃棄物）の有効数字が２桁ではありません。"))</f>
        <v/>
      </c>
      <c r="AO242" s="17" t="str">
        <f>IF(P242&gt;0,IF(SUM(別紙１入力!S27:Y27)=0,"廃棄物の処理方法を入力してください。",""),"")</f>
        <v/>
      </c>
      <c r="AP242" s="17" t="str">
        <f>IF(P242&gt;0,IF(SUM(別紙１入力!Z27:AQ27)=0,"廃棄物の種類を入力してください。",""),"")</f>
        <v/>
      </c>
      <c r="AQ242" s="9" t="str">
        <f>IF(OR(Y242="",Y242=0),"",IF(Y242=INT(Y242/10^(INT(LOG10(Y242))-1))*10^INT(LOG10(Y242)-1),"","取扱量（製造）の有効数字が２桁ではありません。"))</f>
        <v/>
      </c>
      <c r="AR242" s="9" t="str">
        <f>IF(OR(Z242="",Z242=0),"",IF(Z242=INT(Z242/10^(INT(LOG10(Z242))-1))*10^INT(LOG10(Z242)-1),"","取扱量（使用）の有効数字が２桁ではありません。"))</f>
        <v/>
      </c>
      <c r="AS242" s="9" t="str">
        <f>IF(OR(AA242="",AA242=0),"",IF(AA242=INT(AA242/10^(INT(LOG10(AA242))-1))*10^INT(LOG10(AA242)-1),"","取扱量（その他）の有効数字が２桁ではありません。"))</f>
        <v/>
      </c>
    </row>
    <row r="243" spans="1:45" ht="13" customHeight="1" x14ac:dyDescent="0.2">
      <c r="A243" s="488"/>
      <c r="B243" s="10"/>
      <c r="C243" s="506"/>
      <c r="D243" s="510"/>
      <c r="E243" s="513"/>
      <c r="F243" s="516"/>
      <c r="G243" s="519"/>
      <c r="H243" s="493"/>
      <c r="I243" s="496"/>
      <c r="J243" s="500"/>
      <c r="K243" s="493"/>
      <c r="L243" s="496"/>
      <c r="M243" s="500"/>
      <c r="N243" s="496"/>
      <c r="O243" s="500"/>
      <c r="P243" s="496"/>
      <c r="Q243" s="164">
        <v>2</v>
      </c>
      <c r="R243" s="165" t="s">
        <v>355</v>
      </c>
      <c r="S243" s="164">
        <v>2</v>
      </c>
      <c r="T243" s="169" t="s">
        <v>17</v>
      </c>
      <c r="U243" s="176">
        <v>9</v>
      </c>
      <c r="V243" s="169" t="s">
        <v>519</v>
      </c>
      <c r="W243" s="176">
        <v>16</v>
      </c>
      <c r="X243" s="173" t="s">
        <v>526</v>
      </c>
      <c r="Y243" s="493"/>
      <c r="Z243" s="491"/>
      <c r="AA243" s="493"/>
      <c r="AB243" s="16"/>
      <c r="AC243" s="9" t="str">
        <f>IF(OR(AA242="",AA242=0),"",IF(AA242=INT(AA242/10^(INT(LOG10(AA242))-1))*10^INT(LOG10(AA242)-1),"","取扱量（その他）の有効数字が２桁ではありません。"))</f>
        <v/>
      </c>
    </row>
    <row r="244" spans="1:45" ht="13" customHeight="1" x14ac:dyDescent="0.2">
      <c r="A244" s="489"/>
      <c r="B244" s="10"/>
      <c r="C244" s="507"/>
      <c r="D244" s="510"/>
      <c r="E244" s="513"/>
      <c r="F244" s="516"/>
      <c r="G244" s="519"/>
      <c r="H244" s="491"/>
      <c r="I244" s="496"/>
      <c r="J244" s="501"/>
      <c r="K244" s="493"/>
      <c r="L244" s="496"/>
      <c r="M244" s="500"/>
      <c r="N244" s="497"/>
      <c r="O244" s="501"/>
      <c r="P244" s="496"/>
      <c r="Q244" s="164">
        <v>3</v>
      </c>
      <c r="R244" s="165" t="s">
        <v>359</v>
      </c>
      <c r="S244" s="164">
        <v>3</v>
      </c>
      <c r="T244" s="169" t="s">
        <v>18</v>
      </c>
      <c r="U244" s="176">
        <v>10</v>
      </c>
      <c r="V244" s="169" t="s">
        <v>520</v>
      </c>
      <c r="W244" s="176">
        <v>17</v>
      </c>
      <c r="X244" s="173" t="s">
        <v>364</v>
      </c>
      <c r="Y244" s="493"/>
      <c r="Z244" s="491"/>
      <c r="AA244" s="493"/>
      <c r="AB244" s="16"/>
    </row>
    <row r="245" spans="1:45" ht="13" customHeight="1" x14ac:dyDescent="0.2">
      <c r="A245" s="489"/>
      <c r="B245" s="10"/>
      <c r="C245" s="507"/>
      <c r="D245" s="510"/>
      <c r="E245" s="513"/>
      <c r="F245" s="516"/>
      <c r="G245" s="519"/>
      <c r="H245" s="491"/>
      <c r="I245" s="496"/>
      <c r="J245" s="501"/>
      <c r="K245" s="493"/>
      <c r="L245" s="496"/>
      <c r="M245" s="500"/>
      <c r="N245" s="497"/>
      <c r="O245" s="501"/>
      <c r="P245" s="496"/>
      <c r="Q245" s="164">
        <v>4</v>
      </c>
      <c r="R245" s="165" t="s">
        <v>366</v>
      </c>
      <c r="S245" s="164">
        <v>4</v>
      </c>
      <c r="T245" s="169" t="s">
        <v>19</v>
      </c>
      <c r="U245" s="176">
        <v>11</v>
      </c>
      <c r="V245" s="169" t="s">
        <v>521</v>
      </c>
      <c r="W245" s="176">
        <v>18</v>
      </c>
      <c r="X245" s="173" t="s">
        <v>369</v>
      </c>
      <c r="Y245" s="493"/>
      <c r="Z245" s="491"/>
      <c r="AA245" s="493"/>
      <c r="AB245" s="16"/>
    </row>
    <row r="246" spans="1:45" ht="13" customHeight="1" x14ac:dyDescent="0.2">
      <c r="A246" s="489"/>
      <c r="B246" s="10"/>
      <c r="C246" s="507"/>
      <c r="D246" s="510"/>
      <c r="E246" s="513"/>
      <c r="F246" s="516"/>
      <c r="G246" s="519"/>
      <c r="H246" s="491"/>
      <c r="I246" s="496"/>
      <c r="J246" s="501"/>
      <c r="K246" s="493"/>
      <c r="L246" s="496"/>
      <c r="M246" s="500"/>
      <c r="N246" s="497"/>
      <c r="O246" s="501"/>
      <c r="P246" s="496"/>
      <c r="Q246" s="164">
        <v>5</v>
      </c>
      <c r="R246" s="165" t="s">
        <v>371</v>
      </c>
      <c r="S246" s="164">
        <v>5</v>
      </c>
      <c r="T246" s="169" t="s">
        <v>20</v>
      </c>
      <c r="U246" s="176">
        <v>12</v>
      </c>
      <c r="V246" s="169" t="s">
        <v>23</v>
      </c>
      <c r="W246" s="176"/>
      <c r="X246" s="174"/>
      <c r="Y246" s="493"/>
      <c r="Z246" s="491"/>
      <c r="AA246" s="493"/>
      <c r="AB246" s="16"/>
    </row>
    <row r="247" spans="1:45" ht="13" customHeight="1" x14ac:dyDescent="0.2">
      <c r="A247" s="489"/>
      <c r="B247" s="10"/>
      <c r="C247" s="507"/>
      <c r="D247" s="510"/>
      <c r="E247" s="513"/>
      <c r="F247" s="516"/>
      <c r="G247" s="519"/>
      <c r="H247" s="491"/>
      <c r="I247" s="496"/>
      <c r="J247" s="501"/>
      <c r="K247" s="493"/>
      <c r="L247" s="496"/>
      <c r="M247" s="500"/>
      <c r="N247" s="497"/>
      <c r="O247" s="501"/>
      <c r="P247" s="496"/>
      <c r="Q247" s="164">
        <v>6</v>
      </c>
      <c r="R247" s="165" t="s">
        <v>374</v>
      </c>
      <c r="S247" s="164">
        <v>6</v>
      </c>
      <c r="T247" s="169" t="s">
        <v>21</v>
      </c>
      <c r="U247" s="176">
        <v>13</v>
      </c>
      <c r="V247" s="169" t="s">
        <v>523</v>
      </c>
      <c r="W247" s="176"/>
      <c r="X247" s="174"/>
      <c r="Y247" s="493"/>
      <c r="Z247" s="491"/>
      <c r="AA247" s="493"/>
      <c r="AB247" s="16"/>
    </row>
    <row r="248" spans="1:45" ht="13" customHeight="1" x14ac:dyDescent="0.2">
      <c r="A248" s="489"/>
      <c r="B248" s="10"/>
      <c r="C248" s="507"/>
      <c r="D248" s="511"/>
      <c r="E248" s="514"/>
      <c r="F248" s="517"/>
      <c r="G248" s="520"/>
      <c r="H248" s="492"/>
      <c r="I248" s="503"/>
      <c r="J248" s="502"/>
      <c r="K248" s="494"/>
      <c r="L248" s="503"/>
      <c r="M248" s="526"/>
      <c r="N248" s="498"/>
      <c r="O248" s="502"/>
      <c r="P248" s="503"/>
      <c r="Q248" s="166">
        <v>7</v>
      </c>
      <c r="R248" s="167" t="s">
        <v>369</v>
      </c>
      <c r="S248" s="166">
        <v>7</v>
      </c>
      <c r="T248" s="170" t="s">
        <v>22</v>
      </c>
      <c r="U248" s="194">
        <v>14</v>
      </c>
      <c r="V248" s="170" t="s">
        <v>524</v>
      </c>
      <c r="W248" s="194"/>
      <c r="X248" s="175"/>
      <c r="Y248" s="494"/>
      <c r="Z248" s="492"/>
      <c r="AA248" s="494"/>
      <c r="AB248" s="16"/>
    </row>
    <row r="249" spans="1:45" ht="30" customHeight="1" x14ac:dyDescent="0.2">
      <c r="A249" s="489"/>
      <c r="B249" s="10"/>
      <c r="C249" s="508"/>
      <c r="D249" s="521" t="s">
        <v>24</v>
      </c>
      <c r="E249" s="522"/>
      <c r="F249" s="523"/>
      <c r="G249" s="524"/>
      <c r="H249" s="524"/>
      <c r="I249" s="524"/>
      <c r="J249" s="524"/>
      <c r="K249" s="524"/>
      <c r="L249" s="524"/>
      <c r="M249" s="524"/>
      <c r="N249" s="524"/>
      <c r="O249" s="524"/>
      <c r="P249" s="524"/>
      <c r="Q249" s="524"/>
      <c r="R249" s="524"/>
      <c r="S249" s="524"/>
      <c r="T249" s="524"/>
      <c r="U249" s="524"/>
      <c r="V249" s="524"/>
      <c r="W249" s="524"/>
      <c r="X249" s="524"/>
      <c r="Y249" s="524"/>
      <c r="Z249" s="524"/>
      <c r="AA249" s="525"/>
      <c r="AB249" s="16"/>
    </row>
    <row r="250" spans="1:45" ht="13" customHeight="1" x14ac:dyDescent="0.2">
      <c r="A250" s="488" t="str">
        <f>IF(E250="","",INDEX(条例ＶＯＣ,E250,3))</f>
        <v/>
      </c>
      <c r="B250" s="10"/>
      <c r="C250" s="505">
        <v>24</v>
      </c>
      <c r="D250" s="509"/>
      <c r="E250" s="512" t="str">
        <f>IF(D250="","",VLOOKUP(D250,府条例対象物質!$A$3:$B$26,2,FALSE))</f>
        <v/>
      </c>
      <c r="F250" s="515"/>
      <c r="G250" s="518"/>
      <c r="H250" s="490"/>
      <c r="I250" s="495"/>
      <c r="J250" s="499"/>
      <c r="K250" s="490"/>
      <c r="L250" s="495"/>
      <c r="M250" s="499"/>
      <c r="N250" s="495"/>
      <c r="O250" s="499"/>
      <c r="P250" s="495"/>
      <c r="Q250" s="162">
        <v>1</v>
      </c>
      <c r="R250" s="163" t="s">
        <v>351</v>
      </c>
      <c r="S250" s="162">
        <v>1</v>
      </c>
      <c r="T250" s="168" t="s">
        <v>16</v>
      </c>
      <c r="U250" s="193">
        <v>8</v>
      </c>
      <c r="V250" s="168" t="s">
        <v>518</v>
      </c>
      <c r="W250" s="193">
        <v>15</v>
      </c>
      <c r="X250" s="172" t="s">
        <v>525</v>
      </c>
      <c r="Y250" s="490"/>
      <c r="Z250" s="490"/>
      <c r="AA250" s="490"/>
      <c r="AB250" s="16"/>
      <c r="AC250" s="9" t="str">
        <f>IF(E250&lt;&gt;243,CONCATENATE(AD250,AE250,AF250,AG250,AH250,AI250,AJ250,AK250,AL250,AM250,AN250,AO250,AP250,AQ250,AR250,AS250),"")</f>
        <v/>
      </c>
      <c r="AD250" s="9" t="str">
        <f>IF(E250&lt;&gt;"",IF(SUM(Y250:AA250)&lt;1000,"取扱量が空白又は規定値（1000kg)未満です（届出対象であるかを確認してください）。",""),"")</f>
        <v/>
      </c>
      <c r="AE250" s="9" t="str">
        <f>IF(E250&lt;&gt;"",IF(AND(F250="",G250=""),"主な用途を入力してください。",""),"")</f>
        <v/>
      </c>
      <c r="AF250" s="9" t="str">
        <f>IF(OR(H250="",H250=0),"",IF(H250=INT(H250/10^(INT(LOG10(H250))-1))*10^INT(LOG10(H250)-1),"","排出量(大気)の有効数字が２桁ではありません。"))</f>
        <v/>
      </c>
      <c r="AG250" s="9" t="str">
        <f>IF(OR(I250="",I250=0),"",IF(I250=INT(I250/10^(INT(LOG10(I250))-1))*10^INT(LOG10(I250)-1),"","排出量（公共用水域）の有効数字が２桁ではありません。"))</f>
        <v/>
      </c>
      <c r="AH250" s="9" t="str">
        <f>IF(I250&gt;0,IF(J250="","公共用水域への排出先を入力してください。",""),"")</f>
        <v/>
      </c>
      <c r="AI250" s="9" t="str">
        <f>IF(OR(K250="",K250=0),"",IF(K250=INT(K250/10^(INT(LOG10(K250))-1))*10^INT(LOG10(K250)-1),"","排出量（土壌）の有効数字が２桁ではありません。"))</f>
        <v/>
      </c>
      <c r="AJ250" s="9" t="str">
        <f>IF(OR(L250="",L250=0),"",IF(L250=INT(L250/10^(INT(LOG10(L250))-1))*10^INT(LOG10(L250)-1),"","排出量（埋立処分）の有効数字が２桁ではありません。"))</f>
        <v/>
      </c>
      <c r="AK250" s="9" t="str">
        <f>IF(L250&gt;0,IF(M250="","埋立処分場所を入力してください。",""),"")</f>
        <v/>
      </c>
      <c r="AL250" s="9" t="str">
        <f>IF(OR(N250="",N250=0),"",IF(N250=INT(N250/10^(INT(LOG10(N250))-1))*10^INT(LOG10(N250)-1),"","移動量（下水道）の有効数字が２桁ではありません。"))</f>
        <v/>
      </c>
      <c r="AM250" s="9" t="str">
        <f>IF(N250&gt;0,IF(O250="","下水道終末施設名を入力してください。",""),"")</f>
        <v/>
      </c>
      <c r="AN250" s="9" t="str">
        <f>IF(OR(P250="",P250=0),"",IF(P250=INT(P250/10^(INT(LOG10(P250))-1))*10^INT(LOG10(P250)-1),"","移動量（廃棄物）の有効数字が２桁ではありません。"))</f>
        <v/>
      </c>
      <c r="AO250" s="17" t="str">
        <f>IF(P250&gt;0,IF(SUM(別紙１入力!S28:Y28)=0,"廃棄物の処理方法を入力してください。",""),"")</f>
        <v/>
      </c>
      <c r="AP250" s="17" t="str">
        <f>IF(P250&gt;0,IF(SUM(別紙１入力!Z28:AQ28)=0,"廃棄物の種類を入力してください。",""),"")</f>
        <v/>
      </c>
      <c r="AQ250" s="9" t="str">
        <f>IF(OR(Y250="",Y250=0),"",IF(Y250=INT(Y250/10^(INT(LOG10(Y250))-1))*10^INT(LOG10(Y250)-1),"","取扱量（製造）の有効数字が２桁ではありません。"))</f>
        <v/>
      </c>
      <c r="AR250" s="9" t="str">
        <f>IF(OR(Z250="",Z250=0),"",IF(Z250=INT(Z250/10^(INT(LOG10(Z250))-1))*10^INT(LOG10(Z250)-1),"","取扱量（使用）の有効数字が２桁ではありません。"))</f>
        <v/>
      </c>
      <c r="AS250" s="9" t="str">
        <f>IF(OR(AA250="",AA250=0),"",IF(AA250=INT(AA250/10^(INT(LOG10(AA250))-1))*10^INT(LOG10(AA250)-1),"","取扱量（その他）の有効数字が２桁ではありません。"))</f>
        <v/>
      </c>
    </row>
    <row r="251" spans="1:45" ht="13" customHeight="1" x14ac:dyDescent="0.2">
      <c r="A251" s="488"/>
      <c r="B251" s="10"/>
      <c r="C251" s="506"/>
      <c r="D251" s="510"/>
      <c r="E251" s="513"/>
      <c r="F251" s="516"/>
      <c r="G251" s="519"/>
      <c r="H251" s="493"/>
      <c r="I251" s="496"/>
      <c r="J251" s="500"/>
      <c r="K251" s="493"/>
      <c r="L251" s="496"/>
      <c r="M251" s="500"/>
      <c r="N251" s="496"/>
      <c r="O251" s="500"/>
      <c r="P251" s="496"/>
      <c r="Q251" s="164">
        <v>2</v>
      </c>
      <c r="R251" s="165" t="s">
        <v>355</v>
      </c>
      <c r="S251" s="164">
        <v>2</v>
      </c>
      <c r="T251" s="169" t="s">
        <v>17</v>
      </c>
      <c r="U251" s="176">
        <v>9</v>
      </c>
      <c r="V251" s="169" t="s">
        <v>519</v>
      </c>
      <c r="W251" s="176">
        <v>16</v>
      </c>
      <c r="X251" s="173" t="s">
        <v>526</v>
      </c>
      <c r="Y251" s="493"/>
      <c r="Z251" s="491"/>
      <c r="AA251" s="493"/>
      <c r="AB251" s="16"/>
      <c r="AC251" s="9" t="str">
        <f>IF(OR(AA250="",AA250=0),"",IF(AA250=INT(AA250/10^(INT(LOG10(AA250))-1))*10^INT(LOG10(AA250)-1),"","取扱量（その他）の有効数字が２桁ではありません。"))</f>
        <v/>
      </c>
    </row>
    <row r="252" spans="1:45" ht="13" customHeight="1" x14ac:dyDescent="0.2">
      <c r="A252" s="489"/>
      <c r="B252" s="10"/>
      <c r="C252" s="507"/>
      <c r="D252" s="510"/>
      <c r="E252" s="513"/>
      <c r="F252" s="516"/>
      <c r="G252" s="519"/>
      <c r="H252" s="491"/>
      <c r="I252" s="496"/>
      <c r="J252" s="501"/>
      <c r="K252" s="493"/>
      <c r="L252" s="496"/>
      <c r="M252" s="500"/>
      <c r="N252" s="497"/>
      <c r="O252" s="501"/>
      <c r="P252" s="496"/>
      <c r="Q252" s="164">
        <v>3</v>
      </c>
      <c r="R252" s="165" t="s">
        <v>359</v>
      </c>
      <c r="S252" s="164">
        <v>3</v>
      </c>
      <c r="T252" s="169" t="s">
        <v>18</v>
      </c>
      <c r="U252" s="176">
        <v>10</v>
      </c>
      <c r="V252" s="169" t="s">
        <v>520</v>
      </c>
      <c r="W252" s="176">
        <v>17</v>
      </c>
      <c r="X252" s="173" t="s">
        <v>364</v>
      </c>
      <c r="Y252" s="493"/>
      <c r="Z252" s="491"/>
      <c r="AA252" s="493"/>
      <c r="AB252" s="16"/>
    </row>
    <row r="253" spans="1:45" ht="13" customHeight="1" x14ac:dyDescent="0.2">
      <c r="A253" s="489"/>
      <c r="B253" s="10"/>
      <c r="C253" s="507"/>
      <c r="D253" s="510"/>
      <c r="E253" s="513"/>
      <c r="F253" s="516"/>
      <c r="G253" s="519"/>
      <c r="H253" s="491"/>
      <c r="I253" s="496"/>
      <c r="J253" s="501"/>
      <c r="K253" s="493"/>
      <c r="L253" s="496"/>
      <c r="M253" s="500"/>
      <c r="N253" s="497"/>
      <c r="O253" s="501"/>
      <c r="P253" s="496"/>
      <c r="Q253" s="164">
        <v>4</v>
      </c>
      <c r="R253" s="165" t="s">
        <v>366</v>
      </c>
      <c r="S253" s="164">
        <v>4</v>
      </c>
      <c r="T253" s="169" t="s">
        <v>19</v>
      </c>
      <c r="U253" s="176">
        <v>11</v>
      </c>
      <c r="V253" s="169" t="s">
        <v>521</v>
      </c>
      <c r="W253" s="176">
        <v>18</v>
      </c>
      <c r="X253" s="173" t="s">
        <v>369</v>
      </c>
      <c r="Y253" s="493"/>
      <c r="Z253" s="491"/>
      <c r="AA253" s="493"/>
      <c r="AB253" s="16"/>
    </row>
    <row r="254" spans="1:45" ht="13" customHeight="1" x14ac:dyDescent="0.2">
      <c r="A254" s="489"/>
      <c r="B254" s="10"/>
      <c r="C254" s="507"/>
      <c r="D254" s="510"/>
      <c r="E254" s="513"/>
      <c r="F254" s="516"/>
      <c r="G254" s="519"/>
      <c r="H254" s="491"/>
      <c r="I254" s="496"/>
      <c r="J254" s="501"/>
      <c r="K254" s="493"/>
      <c r="L254" s="496"/>
      <c r="M254" s="500"/>
      <c r="N254" s="497"/>
      <c r="O254" s="501"/>
      <c r="P254" s="496"/>
      <c r="Q254" s="164">
        <v>5</v>
      </c>
      <c r="R254" s="165" t="s">
        <v>371</v>
      </c>
      <c r="S254" s="164">
        <v>5</v>
      </c>
      <c r="T254" s="169" t="s">
        <v>20</v>
      </c>
      <c r="U254" s="176">
        <v>12</v>
      </c>
      <c r="V254" s="169" t="s">
        <v>23</v>
      </c>
      <c r="W254" s="176"/>
      <c r="X254" s="174"/>
      <c r="Y254" s="493"/>
      <c r="Z254" s="491"/>
      <c r="AA254" s="493"/>
      <c r="AB254" s="16"/>
    </row>
    <row r="255" spans="1:45" ht="13" customHeight="1" x14ac:dyDescent="0.2">
      <c r="A255" s="489"/>
      <c r="B255" s="10"/>
      <c r="C255" s="507"/>
      <c r="D255" s="510"/>
      <c r="E255" s="513"/>
      <c r="F255" s="516"/>
      <c r="G255" s="519"/>
      <c r="H255" s="491"/>
      <c r="I255" s="496"/>
      <c r="J255" s="501"/>
      <c r="K255" s="493"/>
      <c r="L255" s="496"/>
      <c r="M255" s="500"/>
      <c r="N255" s="497"/>
      <c r="O255" s="501"/>
      <c r="P255" s="496"/>
      <c r="Q255" s="164">
        <v>6</v>
      </c>
      <c r="R255" s="165" t="s">
        <v>374</v>
      </c>
      <c r="S255" s="164">
        <v>6</v>
      </c>
      <c r="T255" s="169" t="s">
        <v>21</v>
      </c>
      <c r="U255" s="176">
        <v>13</v>
      </c>
      <c r="V255" s="169" t="s">
        <v>523</v>
      </c>
      <c r="W255" s="176"/>
      <c r="X255" s="174"/>
      <c r="Y255" s="493"/>
      <c r="Z255" s="491"/>
      <c r="AA255" s="493"/>
      <c r="AB255" s="16"/>
    </row>
    <row r="256" spans="1:45" ht="13" customHeight="1" x14ac:dyDescent="0.2">
      <c r="A256" s="489"/>
      <c r="B256" s="10"/>
      <c r="C256" s="507"/>
      <c r="D256" s="511"/>
      <c r="E256" s="514"/>
      <c r="F256" s="517"/>
      <c r="G256" s="520"/>
      <c r="H256" s="492"/>
      <c r="I256" s="503"/>
      <c r="J256" s="502"/>
      <c r="K256" s="494"/>
      <c r="L256" s="503"/>
      <c r="M256" s="526"/>
      <c r="N256" s="498"/>
      <c r="O256" s="502"/>
      <c r="P256" s="503"/>
      <c r="Q256" s="166">
        <v>7</v>
      </c>
      <c r="R256" s="167" t="s">
        <v>369</v>
      </c>
      <c r="S256" s="166">
        <v>7</v>
      </c>
      <c r="T256" s="170" t="s">
        <v>22</v>
      </c>
      <c r="U256" s="194">
        <v>14</v>
      </c>
      <c r="V256" s="170" t="s">
        <v>524</v>
      </c>
      <c r="W256" s="194"/>
      <c r="X256" s="175"/>
      <c r="Y256" s="494"/>
      <c r="Z256" s="492"/>
      <c r="AA256" s="494"/>
      <c r="AB256" s="16"/>
    </row>
    <row r="257" spans="1:45" ht="30" customHeight="1" x14ac:dyDescent="0.2">
      <c r="A257" s="489"/>
      <c r="B257" s="10"/>
      <c r="C257" s="508"/>
      <c r="D257" s="521" t="s">
        <v>24</v>
      </c>
      <c r="E257" s="522"/>
      <c r="F257" s="523"/>
      <c r="G257" s="524"/>
      <c r="H257" s="524"/>
      <c r="I257" s="524"/>
      <c r="J257" s="524"/>
      <c r="K257" s="524"/>
      <c r="L257" s="524"/>
      <c r="M257" s="524"/>
      <c r="N257" s="524"/>
      <c r="O257" s="524"/>
      <c r="P257" s="524"/>
      <c r="Q257" s="524"/>
      <c r="R257" s="524"/>
      <c r="S257" s="524"/>
      <c r="T257" s="524"/>
      <c r="U257" s="524"/>
      <c r="V257" s="524"/>
      <c r="W257" s="524"/>
      <c r="X257" s="524"/>
      <c r="Y257" s="524"/>
      <c r="Z257" s="524"/>
      <c r="AA257" s="525"/>
      <c r="AB257" s="16"/>
    </row>
    <row r="258" spans="1:45" ht="13" customHeight="1" x14ac:dyDescent="0.2">
      <c r="A258" s="504" t="str">
        <f>IF(E258="","",INDEX(条例ＶＯＣ,E258,3))</f>
        <v/>
      </c>
      <c r="B258" s="10"/>
      <c r="C258" s="505">
        <v>25</v>
      </c>
      <c r="D258" s="509"/>
      <c r="E258" s="512" t="str">
        <f>IF(D258="","",VLOOKUP(D258,府条例対象物質!$A$3:$B$26,2,FALSE))</f>
        <v/>
      </c>
      <c r="F258" s="515"/>
      <c r="G258" s="518"/>
      <c r="H258" s="490"/>
      <c r="I258" s="495"/>
      <c r="J258" s="499"/>
      <c r="K258" s="490"/>
      <c r="L258" s="495"/>
      <c r="M258" s="499"/>
      <c r="N258" s="495"/>
      <c r="O258" s="499"/>
      <c r="P258" s="495"/>
      <c r="Q258" s="162">
        <v>1</v>
      </c>
      <c r="R258" s="163" t="s">
        <v>351</v>
      </c>
      <c r="S258" s="162">
        <v>1</v>
      </c>
      <c r="T258" s="168" t="s">
        <v>16</v>
      </c>
      <c r="U258" s="193">
        <v>8</v>
      </c>
      <c r="V258" s="168" t="s">
        <v>518</v>
      </c>
      <c r="W258" s="193">
        <v>15</v>
      </c>
      <c r="X258" s="172" t="s">
        <v>525</v>
      </c>
      <c r="Y258" s="490"/>
      <c r="Z258" s="490"/>
      <c r="AA258" s="490"/>
      <c r="AB258" s="16"/>
      <c r="AC258" s="9" t="str">
        <f>IF(E258&lt;&gt;243,CONCATENATE(AD258,AE258,AF258,AG258,AH258,AI258,AJ258,AK258,AL258,AM258,AN258,AO258,AP258,AQ258,AR258,AS258),"")</f>
        <v/>
      </c>
      <c r="AD258" s="9" t="str">
        <f>IF(E258&lt;&gt;"",IF(SUM(Y258:AA258)&lt;1000,"取扱量が空白又は規定値（1000kg)未満です（届出対象であるかを確認してください）。",""),"")</f>
        <v/>
      </c>
      <c r="AE258" s="9" t="str">
        <f>IF(E258&lt;&gt;"",IF(AND(F258="",G258=""),"主な用途を入力してください。",""),"")</f>
        <v/>
      </c>
      <c r="AF258" s="9" t="str">
        <f>IF(OR(H258="",H258=0),"",IF(H258=INT(H258/10^(INT(LOG10(H258))-1))*10^INT(LOG10(H258)-1),"","排出量(大気)の有効数字が２桁ではありません。"))</f>
        <v/>
      </c>
      <c r="AG258" s="9" t="str">
        <f>IF(OR(I258="",I258=0),"",IF(I258=INT(I258/10^(INT(LOG10(I258))-1))*10^INT(LOG10(I258)-1),"","排出量（公共用水域）の有効数字が２桁ではありません。"))</f>
        <v/>
      </c>
      <c r="AH258" s="9" t="str">
        <f>IF(I258&gt;0,IF(J258="","公共用水域への排出先を入力してください。",""),"")</f>
        <v/>
      </c>
      <c r="AI258" s="9" t="str">
        <f>IF(OR(K258="",K258=0),"",IF(K258=INT(K258/10^(INT(LOG10(K258))-1))*10^INT(LOG10(K258)-1),"","排出量（土壌）の有効数字が２桁ではありません。"))</f>
        <v/>
      </c>
      <c r="AJ258" s="9" t="str">
        <f>IF(OR(L258="",L258=0),"",IF(L258=INT(L258/10^(INT(LOG10(L258))-1))*10^INT(LOG10(L258)-1),"","排出量（埋立処分）の有効数字が２桁ではありません。"))</f>
        <v/>
      </c>
      <c r="AK258" s="9" t="str">
        <f>IF(L258&gt;0,IF(M258="","埋立処分場所を入力してください。",""),"")</f>
        <v/>
      </c>
      <c r="AL258" s="9" t="str">
        <f>IF(OR(N258="",N258=0),"",IF(N258=INT(N258/10^(INT(LOG10(N258))-1))*10^INT(LOG10(N258)-1),"","移動量（下水道）の有効数字が２桁ではありません。"))</f>
        <v/>
      </c>
      <c r="AM258" s="9" t="str">
        <f>IF(N258&gt;0,IF(O258="","下水道終末施設名を入力してください。",""),"")</f>
        <v/>
      </c>
      <c r="AN258" s="9" t="str">
        <f>IF(OR(P258="",P258=0),"",IF(P258=INT(P258/10^(INT(LOG10(P258))-1))*10^INT(LOG10(P258)-1),"","移動量（廃棄物）の有効数字が２桁ではありません。"))</f>
        <v/>
      </c>
      <c r="AO258" s="17" t="str">
        <f>IF(P258&gt;0,IF(SUM(別紙１入力!S29:Y29)=0,"廃棄物の処理方法を入力してください。",""),"")</f>
        <v/>
      </c>
      <c r="AP258" s="17" t="str">
        <f>IF(P258&gt;0,IF(SUM(別紙１入力!Z29:AQ29)=0,"廃棄物の種類を入力してください。",""),"")</f>
        <v/>
      </c>
      <c r="AQ258" s="9" t="str">
        <f>IF(OR(Y258="",Y258=0),"",IF(Y258=INT(Y258/10^(INT(LOG10(Y258))-1))*10^INT(LOG10(Y258)-1),"","取扱量（製造）の有効数字が２桁ではありません。"))</f>
        <v/>
      </c>
      <c r="AR258" s="9" t="str">
        <f>IF(OR(Z258="",Z258=0),"",IF(Z258=INT(Z258/10^(INT(LOG10(Z258))-1))*10^INT(LOG10(Z258)-1),"","取扱量（使用）の有効数字が２桁ではありません。"))</f>
        <v/>
      </c>
      <c r="AS258" s="9" t="str">
        <f>IF(OR(AA258="",AA258=0),"",IF(AA258=INT(AA258/10^(INT(LOG10(AA258))-1))*10^INT(LOG10(AA258)-1),"","取扱量（その他）の有効数字が２桁ではありません。"))</f>
        <v/>
      </c>
    </row>
    <row r="259" spans="1:45" ht="13" customHeight="1" x14ac:dyDescent="0.2">
      <c r="A259" s="504"/>
      <c r="B259" s="10"/>
      <c r="C259" s="506"/>
      <c r="D259" s="510"/>
      <c r="E259" s="513"/>
      <c r="F259" s="516"/>
      <c r="G259" s="519"/>
      <c r="H259" s="493"/>
      <c r="I259" s="496"/>
      <c r="J259" s="500"/>
      <c r="K259" s="493"/>
      <c r="L259" s="496"/>
      <c r="M259" s="500"/>
      <c r="N259" s="496"/>
      <c r="O259" s="500"/>
      <c r="P259" s="496"/>
      <c r="Q259" s="164">
        <v>2</v>
      </c>
      <c r="R259" s="165" t="s">
        <v>355</v>
      </c>
      <c r="S259" s="164">
        <v>2</v>
      </c>
      <c r="T259" s="169" t="s">
        <v>17</v>
      </c>
      <c r="U259" s="176">
        <v>9</v>
      </c>
      <c r="V259" s="169" t="s">
        <v>519</v>
      </c>
      <c r="W259" s="176">
        <v>16</v>
      </c>
      <c r="X259" s="173" t="s">
        <v>526</v>
      </c>
      <c r="Y259" s="493"/>
      <c r="Z259" s="491"/>
      <c r="AA259" s="493"/>
      <c r="AB259" s="16"/>
      <c r="AC259" s="9" t="str">
        <f>IF(OR(AA258="",AA258=0),"",IF(AA258=INT(AA258/10^(INT(LOG10(AA258))-1))*10^INT(LOG10(AA258)-1),"","取扱量（その他）の有効数字が２桁ではありません。"))</f>
        <v/>
      </c>
    </row>
    <row r="260" spans="1:45" ht="13" customHeight="1" x14ac:dyDescent="0.2">
      <c r="A260" s="504"/>
      <c r="B260" s="10"/>
      <c r="C260" s="507"/>
      <c r="D260" s="510"/>
      <c r="E260" s="513"/>
      <c r="F260" s="516"/>
      <c r="G260" s="519"/>
      <c r="H260" s="491"/>
      <c r="I260" s="496"/>
      <c r="J260" s="501"/>
      <c r="K260" s="493"/>
      <c r="L260" s="496"/>
      <c r="M260" s="500"/>
      <c r="N260" s="497"/>
      <c r="O260" s="501"/>
      <c r="P260" s="496"/>
      <c r="Q260" s="164">
        <v>3</v>
      </c>
      <c r="R260" s="165" t="s">
        <v>359</v>
      </c>
      <c r="S260" s="164">
        <v>3</v>
      </c>
      <c r="T260" s="169" t="s">
        <v>18</v>
      </c>
      <c r="U260" s="176">
        <v>10</v>
      </c>
      <c r="V260" s="169" t="s">
        <v>520</v>
      </c>
      <c r="W260" s="176">
        <v>17</v>
      </c>
      <c r="X260" s="173" t="s">
        <v>364</v>
      </c>
      <c r="Y260" s="493"/>
      <c r="Z260" s="491"/>
      <c r="AA260" s="493"/>
      <c r="AB260" s="16"/>
    </row>
    <row r="261" spans="1:45" ht="13" customHeight="1" x14ac:dyDescent="0.2">
      <c r="A261" s="504"/>
      <c r="B261" s="10"/>
      <c r="C261" s="507"/>
      <c r="D261" s="510"/>
      <c r="E261" s="513"/>
      <c r="F261" s="516"/>
      <c r="G261" s="519"/>
      <c r="H261" s="491"/>
      <c r="I261" s="496"/>
      <c r="J261" s="501"/>
      <c r="K261" s="493"/>
      <c r="L261" s="496"/>
      <c r="M261" s="500"/>
      <c r="N261" s="497"/>
      <c r="O261" s="501"/>
      <c r="P261" s="496"/>
      <c r="Q261" s="164">
        <v>4</v>
      </c>
      <c r="R261" s="165" t="s">
        <v>366</v>
      </c>
      <c r="S261" s="164">
        <v>4</v>
      </c>
      <c r="T261" s="169" t="s">
        <v>19</v>
      </c>
      <c r="U261" s="176">
        <v>11</v>
      </c>
      <c r="V261" s="169" t="s">
        <v>521</v>
      </c>
      <c r="W261" s="176">
        <v>18</v>
      </c>
      <c r="X261" s="173" t="s">
        <v>369</v>
      </c>
      <c r="Y261" s="493"/>
      <c r="Z261" s="491"/>
      <c r="AA261" s="493"/>
      <c r="AB261" s="16"/>
    </row>
    <row r="262" spans="1:45" ht="13" customHeight="1" x14ac:dyDescent="0.2">
      <c r="A262" s="504"/>
      <c r="B262" s="10"/>
      <c r="C262" s="507"/>
      <c r="D262" s="510"/>
      <c r="E262" s="513"/>
      <c r="F262" s="516"/>
      <c r="G262" s="519"/>
      <c r="H262" s="491"/>
      <c r="I262" s="496"/>
      <c r="J262" s="501"/>
      <c r="K262" s="493"/>
      <c r="L262" s="496"/>
      <c r="M262" s="500"/>
      <c r="N262" s="497"/>
      <c r="O262" s="501"/>
      <c r="P262" s="496"/>
      <c r="Q262" s="164">
        <v>5</v>
      </c>
      <c r="R262" s="165" t="s">
        <v>371</v>
      </c>
      <c r="S262" s="164">
        <v>5</v>
      </c>
      <c r="T262" s="169" t="s">
        <v>20</v>
      </c>
      <c r="U262" s="176">
        <v>12</v>
      </c>
      <c r="V262" s="169" t="s">
        <v>23</v>
      </c>
      <c r="W262" s="176"/>
      <c r="X262" s="174"/>
      <c r="Y262" s="493"/>
      <c r="Z262" s="491"/>
      <c r="AA262" s="493"/>
      <c r="AB262" s="16"/>
    </row>
    <row r="263" spans="1:45" ht="13" customHeight="1" x14ac:dyDescent="0.2">
      <c r="A263" s="504"/>
      <c r="B263" s="10"/>
      <c r="C263" s="507"/>
      <c r="D263" s="510"/>
      <c r="E263" s="513"/>
      <c r="F263" s="516"/>
      <c r="G263" s="519"/>
      <c r="H263" s="491"/>
      <c r="I263" s="496"/>
      <c r="J263" s="501"/>
      <c r="K263" s="493"/>
      <c r="L263" s="496"/>
      <c r="M263" s="500"/>
      <c r="N263" s="497"/>
      <c r="O263" s="501"/>
      <c r="P263" s="496"/>
      <c r="Q263" s="164">
        <v>6</v>
      </c>
      <c r="R263" s="165" t="s">
        <v>374</v>
      </c>
      <c r="S263" s="164">
        <v>6</v>
      </c>
      <c r="T263" s="169" t="s">
        <v>21</v>
      </c>
      <c r="U263" s="176">
        <v>13</v>
      </c>
      <c r="V263" s="169" t="s">
        <v>523</v>
      </c>
      <c r="W263" s="176"/>
      <c r="X263" s="174"/>
      <c r="Y263" s="493"/>
      <c r="Z263" s="491"/>
      <c r="AA263" s="493"/>
      <c r="AB263" s="16"/>
    </row>
    <row r="264" spans="1:45" ht="13" customHeight="1" x14ac:dyDescent="0.2">
      <c r="A264" s="504"/>
      <c r="B264" s="10"/>
      <c r="C264" s="507"/>
      <c r="D264" s="511"/>
      <c r="E264" s="514"/>
      <c r="F264" s="517"/>
      <c r="G264" s="520"/>
      <c r="H264" s="492"/>
      <c r="I264" s="503"/>
      <c r="J264" s="502"/>
      <c r="K264" s="494"/>
      <c r="L264" s="503"/>
      <c r="M264" s="526"/>
      <c r="N264" s="498"/>
      <c r="O264" s="502"/>
      <c r="P264" s="503"/>
      <c r="Q264" s="166">
        <v>7</v>
      </c>
      <c r="R264" s="167" t="s">
        <v>369</v>
      </c>
      <c r="S264" s="166">
        <v>7</v>
      </c>
      <c r="T264" s="170" t="s">
        <v>22</v>
      </c>
      <c r="U264" s="194">
        <v>14</v>
      </c>
      <c r="V264" s="170" t="s">
        <v>524</v>
      </c>
      <c r="W264" s="194"/>
      <c r="X264" s="175"/>
      <c r="Y264" s="494"/>
      <c r="Z264" s="492"/>
      <c r="AA264" s="494"/>
      <c r="AB264" s="16"/>
    </row>
    <row r="265" spans="1:45" ht="30" customHeight="1" x14ac:dyDescent="0.2">
      <c r="A265" s="504"/>
      <c r="B265" s="10"/>
      <c r="C265" s="508"/>
      <c r="D265" s="521" t="s">
        <v>24</v>
      </c>
      <c r="E265" s="522"/>
      <c r="F265" s="523"/>
      <c r="G265" s="524"/>
      <c r="H265" s="524"/>
      <c r="I265" s="524"/>
      <c r="J265" s="524"/>
      <c r="K265" s="524"/>
      <c r="L265" s="524"/>
      <c r="M265" s="524"/>
      <c r="N265" s="524"/>
      <c r="O265" s="524"/>
      <c r="P265" s="524"/>
      <c r="Q265" s="524"/>
      <c r="R265" s="524"/>
      <c r="S265" s="524"/>
      <c r="T265" s="524"/>
      <c r="U265" s="524"/>
      <c r="V265" s="524"/>
      <c r="W265" s="524"/>
      <c r="X265" s="524"/>
      <c r="Y265" s="524"/>
      <c r="Z265" s="524"/>
      <c r="AA265" s="525"/>
      <c r="AB265" s="16"/>
    </row>
    <row r="266" spans="1:45" ht="18" customHeight="1" x14ac:dyDescent="0.2">
      <c r="B266" s="10"/>
      <c r="C266" s="482" t="s">
        <v>1142</v>
      </c>
      <c r="D266" s="483"/>
      <c r="E266" s="483"/>
      <c r="F266" s="483"/>
      <c r="G266" s="483"/>
      <c r="H266" s="483"/>
      <c r="I266" s="483"/>
      <c r="J266" s="483"/>
      <c r="K266" s="483"/>
      <c r="L266" s="483"/>
      <c r="M266" s="483"/>
      <c r="N266" s="483"/>
      <c r="O266" s="483"/>
      <c r="P266" s="483"/>
      <c r="Q266" s="483"/>
      <c r="R266" s="483"/>
      <c r="S266" s="483"/>
      <c r="T266" s="483"/>
      <c r="U266" s="483"/>
      <c r="V266" s="483"/>
      <c r="W266" s="483"/>
      <c r="X266" s="483"/>
      <c r="Y266" s="483"/>
      <c r="Z266" s="483"/>
      <c r="AA266" s="483"/>
      <c r="AB266" s="16"/>
    </row>
    <row r="267" spans="1:45" ht="18" customHeight="1" x14ac:dyDescent="0.2">
      <c r="B267" s="10"/>
      <c r="C267" s="484"/>
      <c r="D267" s="484"/>
      <c r="E267" s="484"/>
      <c r="F267" s="484"/>
      <c r="G267" s="484"/>
      <c r="H267" s="484"/>
      <c r="I267" s="484"/>
      <c r="J267" s="484"/>
      <c r="K267" s="484"/>
      <c r="L267" s="484"/>
      <c r="M267" s="484"/>
      <c r="N267" s="484"/>
      <c r="O267" s="484"/>
      <c r="P267" s="484"/>
      <c r="Q267" s="484"/>
      <c r="R267" s="484"/>
      <c r="S267" s="484"/>
      <c r="T267" s="484"/>
      <c r="U267" s="484"/>
      <c r="V267" s="484"/>
      <c r="W267" s="484"/>
      <c r="X267" s="484"/>
      <c r="Y267" s="484"/>
      <c r="Z267" s="484"/>
      <c r="AA267" s="484"/>
      <c r="AB267" s="16"/>
    </row>
    <row r="268" spans="1:45" ht="18" customHeight="1" thickBot="1" x14ac:dyDescent="0.25">
      <c r="B268" s="10"/>
      <c r="C268" s="485"/>
      <c r="D268" s="485"/>
      <c r="E268" s="485"/>
      <c r="F268" s="485"/>
      <c r="G268" s="485"/>
      <c r="H268" s="485"/>
      <c r="I268" s="485"/>
      <c r="J268" s="485"/>
      <c r="K268" s="485"/>
      <c r="L268" s="485"/>
      <c r="M268" s="485"/>
      <c r="N268" s="485"/>
      <c r="O268" s="485"/>
      <c r="P268" s="485"/>
      <c r="Q268" s="485"/>
      <c r="R268" s="485"/>
      <c r="S268" s="485"/>
      <c r="T268" s="485"/>
      <c r="U268" s="485"/>
      <c r="V268" s="485"/>
      <c r="W268" s="485"/>
      <c r="X268" s="485"/>
      <c r="Y268" s="485"/>
      <c r="Z268" s="485"/>
      <c r="AA268" s="485"/>
      <c r="AB268" s="16"/>
    </row>
    <row r="269" spans="1:45" ht="24" customHeight="1" thickBot="1" x14ac:dyDescent="0.25">
      <c r="B269" s="10"/>
      <c r="C269" s="23" t="s">
        <v>247</v>
      </c>
      <c r="D269" s="24"/>
      <c r="E269" s="486"/>
      <c r="F269" s="486"/>
      <c r="G269" s="486"/>
      <c r="H269" s="486"/>
      <c r="I269" s="486"/>
      <c r="J269" s="486"/>
      <c r="K269" s="486"/>
      <c r="L269" s="486"/>
      <c r="M269" s="486"/>
      <c r="N269" s="486"/>
      <c r="O269" s="486"/>
      <c r="P269" s="486"/>
      <c r="Q269" s="486"/>
      <c r="R269" s="486"/>
      <c r="S269" s="486"/>
      <c r="T269" s="486"/>
      <c r="U269" s="486"/>
      <c r="V269" s="486"/>
      <c r="W269" s="486"/>
      <c r="X269" s="486"/>
      <c r="Y269" s="486"/>
      <c r="Z269" s="486"/>
      <c r="AA269" s="487"/>
      <c r="AB269" s="16"/>
    </row>
    <row r="270" spans="1:45" ht="4" customHeight="1" thickBot="1" x14ac:dyDescent="0.25">
      <c r="B270" s="25"/>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7"/>
    </row>
  </sheetData>
  <sheetProtection password="CC76" sheet="1"/>
  <mergeCells count="661">
    <mergeCell ref="AA96:AA102"/>
    <mergeCell ref="F95:AA95"/>
    <mergeCell ref="I6:J6"/>
    <mergeCell ref="L6:M6"/>
    <mergeCell ref="H5:M5"/>
    <mergeCell ref="N5:X5"/>
    <mergeCell ref="N6:O6"/>
    <mergeCell ref="O80:O86"/>
    <mergeCell ref="P80:P86"/>
    <mergeCell ref="N88:N94"/>
    <mergeCell ref="O88:O94"/>
    <mergeCell ref="J72:J78"/>
    <mergeCell ref="K72:K78"/>
    <mergeCell ref="L72:L78"/>
    <mergeCell ref="N72:N78"/>
    <mergeCell ref="O72:O78"/>
    <mergeCell ref="A250:A257"/>
    <mergeCell ref="D71:E71"/>
    <mergeCell ref="F71:AA71"/>
    <mergeCell ref="F125:AA125"/>
    <mergeCell ref="D133:E133"/>
    <mergeCell ref="F133:AA133"/>
    <mergeCell ref="Z126:Z132"/>
    <mergeCell ref="A196:A203"/>
    <mergeCell ref="A204:A211"/>
    <mergeCell ref="A142:A149"/>
    <mergeCell ref="A234:A241"/>
    <mergeCell ref="A242:A249"/>
    <mergeCell ref="D79:E79"/>
    <mergeCell ref="F79:AA79"/>
    <mergeCell ref="M126:M132"/>
    <mergeCell ref="N126:N132"/>
    <mergeCell ref="O126:O132"/>
    <mergeCell ref="D125:E125"/>
    <mergeCell ref="K126:K132"/>
    <mergeCell ref="L126:L132"/>
    <mergeCell ref="P126:P132"/>
    <mergeCell ref="Y126:Y132"/>
    <mergeCell ref="AA126:AA132"/>
    <mergeCell ref="N96:N102"/>
    <mergeCell ref="C118:C125"/>
    <mergeCell ref="A180:A187"/>
    <mergeCell ref="F118:F124"/>
    <mergeCell ref="G118:G124"/>
    <mergeCell ref="C126:C133"/>
    <mergeCell ref="D126:D132"/>
    <mergeCell ref="A226:A233"/>
    <mergeCell ref="A172:A179"/>
    <mergeCell ref="A188:A195"/>
    <mergeCell ref="C142:C149"/>
    <mergeCell ref="D142:D148"/>
    <mergeCell ref="E126:E132"/>
    <mergeCell ref="F126:F132"/>
    <mergeCell ref="G126:G132"/>
    <mergeCell ref="D149:E149"/>
    <mergeCell ref="F149:AA149"/>
    <mergeCell ref="Y150:Y156"/>
    <mergeCell ref="G150:G156"/>
    <mergeCell ref="H150:H156"/>
    <mergeCell ref="I150:I156"/>
    <mergeCell ref="F150:F156"/>
    <mergeCell ref="L150:L156"/>
    <mergeCell ref="C167:C171"/>
    <mergeCell ref="D167:D171"/>
    <mergeCell ref="D95:E95"/>
    <mergeCell ref="D118:D124"/>
    <mergeCell ref="E118:E124"/>
    <mergeCell ref="C134:C141"/>
    <mergeCell ref="D134:D140"/>
    <mergeCell ref="A150:A157"/>
    <mergeCell ref="D103:E103"/>
    <mergeCell ref="E107:AA107"/>
    <mergeCell ref="C104:AA106"/>
    <mergeCell ref="P115:X115"/>
    <mergeCell ref="D113:D117"/>
    <mergeCell ref="E113:E117"/>
    <mergeCell ref="F113:G117"/>
    <mergeCell ref="K96:K102"/>
    <mergeCell ref="L96:L102"/>
    <mergeCell ref="M96:M102"/>
    <mergeCell ref="C88:C95"/>
    <mergeCell ref="D88:D94"/>
    <mergeCell ref="E88:E94"/>
    <mergeCell ref="F88:F94"/>
    <mergeCell ref="M88:M94"/>
    <mergeCell ref="J96:J102"/>
    <mergeCell ref="H113:M113"/>
    <mergeCell ref="C96:C103"/>
    <mergeCell ref="J10:J16"/>
    <mergeCell ref="I10:I16"/>
    <mergeCell ref="F5:G9"/>
    <mergeCell ref="P10:P16"/>
    <mergeCell ref="K61:K63"/>
    <mergeCell ref="L61:M61"/>
    <mergeCell ref="N61:O61"/>
    <mergeCell ref="AA10:AA16"/>
    <mergeCell ref="AA18:AA24"/>
    <mergeCell ref="F25:AA25"/>
    <mergeCell ref="Y61:Y63"/>
    <mergeCell ref="Z61:Z63"/>
    <mergeCell ref="N10:N16"/>
    <mergeCell ref="M10:M16"/>
    <mergeCell ref="L10:L16"/>
    <mergeCell ref="F26:F32"/>
    <mergeCell ref="G26:G32"/>
    <mergeCell ref="K10:K16"/>
    <mergeCell ref="J18:J24"/>
    <mergeCell ref="I18:I24"/>
    <mergeCell ref="P6:X6"/>
    <mergeCell ref="Y5:AA5"/>
    <mergeCell ref="A10:A17"/>
    <mergeCell ref="C10:C17"/>
    <mergeCell ref="H10:H16"/>
    <mergeCell ref="F10:F16"/>
    <mergeCell ref="G10:G16"/>
    <mergeCell ref="D17:E17"/>
    <mergeCell ref="D10:D16"/>
    <mergeCell ref="E10:E16"/>
    <mergeCell ref="A18:A25"/>
    <mergeCell ref="C18:C25"/>
    <mergeCell ref="D18:D24"/>
    <mergeCell ref="E18:E24"/>
    <mergeCell ref="D25:E25"/>
    <mergeCell ref="AA34:AA40"/>
    <mergeCell ref="F41:AA41"/>
    <mergeCell ref="O34:O40"/>
    <mergeCell ref="F49:AA49"/>
    <mergeCell ref="O42:O48"/>
    <mergeCell ref="P42:P48"/>
    <mergeCell ref="Y42:Y48"/>
    <mergeCell ref="Z42:Z48"/>
    <mergeCell ref="K42:K48"/>
    <mergeCell ref="L42:L48"/>
    <mergeCell ref="M42:M48"/>
    <mergeCell ref="A26:A33"/>
    <mergeCell ref="C26:C33"/>
    <mergeCell ref="D26:D32"/>
    <mergeCell ref="E26:E32"/>
    <mergeCell ref="K26:K32"/>
    <mergeCell ref="D34:D40"/>
    <mergeCell ref="E34:E40"/>
    <mergeCell ref="F34:F40"/>
    <mergeCell ref="G34:G40"/>
    <mergeCell ref="A34:A41"/>
    <mergeCell ref="A42:A49"/>
    <mergeCell ref="AA26:AA32"/>
    <mergeCell ref="D33:E33"/>
    <mergeCell ref="F33:AA33"/>
    <mergeCell ref="O26:O32"/>
    <mergeCell ref="P26:P32"/>
    <mergeCell ref="Y26:Y32"/>
    <mergeCell ref="Z26:Z32"/>
    <mergeCell ref="N26:N32"/>
    <mergeCell ref="H26:H32"/>
    <mergeCell ref="C34:C41"/>
    <mergeCell ref="K34:K40"/>
    <mergeCell ref="L34:L40"/>
    <mergeCell ref="H34:H40"/>
    <mergeCell ref="I34:I40"/>
    <mergeCell ref="C42:C49"/>
    <mergeCell ref="D42:D48"/>
    <mergeCell ref="E42:E48"/>
    <mergeCell ref="G42:G48"/>
    <mergeCell ref="D41:E41"/>
    <mergeCell ref="P34:P40"/>
    <mergeCell ref="J34:J40"/>
    <mergeCell ref="AA42:AA48"/>
    <mergeCell ref="D49:E49"/>
    <mergeCell ref="E5:E9"/>
    <mergeCell ref="P8:P9"/>
    <mergeCell ref="N7:O7"/>
    <mergeCell ref="N42:N48"/>
    <mergeCell ref="I42:I48"/>
    <mergeCell ref="J42:J48"/>
    <mergeCell ref="F42:F48"/>
    <mergeCell ref="H7:H9"/>
    <mergeCell ref="I7:J7"/>
    <mergeCell ref="J8:J9"/>
    <mergeCell ref="O18:O24"/>
    <mergeCell ref="H42:H48"/>
    <mergeCell ref="I26:I32"/>
    <mergeCell ref="J26:J32"/>
    <mergeCell ref="N34:N40"/>
    <mergeCell ref="M34:M40"/>
    <mergeCell ref="I8:I9"/>
    <mergeCell ref="L7:M7"/>
    <mergeCell ref="P7:X7"/>
    <mergeCell ref="F18:F24"/>
    <mergeCell ref="G18:G24"/>
    <mergeCell ref="N18:N24"/>
    <mergeCell ref="H18:H24"/>
    <mergeCell ref="L26:L32"/>
    <mergeCell ref="C59:C63"/>
    <mergeCell ref="D59:D63"/>
    <mergeCell ref="E59:E63"/>
    <mergeCell ref="E53:AA53"/>
    <mergeCell ref="Y59:AA59"/>
    <mergeCell ref="H61:H63"/>
    <mergeCell ref="I61:J61"/>
    <mergeCell ref="I62:I63"/>
    <mergeCell ref="J62:J63"/>
    <mergeCell ref="F59:G63"/>
    <mergeCell ref="AA61:AA63"/>
    <mergeCell ref="H59:M59"/>
    <mergeCell ref="N60:O60"/>
    <mergeCell ref="N59:X59"/>
    <mergeCell ref="I60:J60"/>
    <mergeCell ref="L60:M60"/>
    <mergeCell ref="P60:X60"/>
    <mergeCell ref="C5:C9"/>
    <mergeCell ref="D5:D9"/>
    <mergeCell ref="C50:AA52"/>
    <mergeCell ref="K7:K9"/>
    <mergeCell ref="N8:N9"/>
    <mergeCell ref="Y7:Y9"/>
    <mergeCell ref="Z7:Z9"/>
    <mergeCell ref="Y34:Y40"/>
    <mergeCell ref="Z34:Z40"/>
    <mergeCell ref="AA7:AA9"/>
    <mergeCell ref="S9:X9"/>
    <mergeCell ref="Q8:X8"/>
    <mergeCell ref="M8:M9"/>
    <mergeCell ref="O8:O9"/>
    <mergeCell ref="K18:K24"/>
    <mergeCell ref="F17:AA17"/>
    <mergeCell ref="Z10:Z16"/>
    <mergeCell ref="Y10:Y16"/>
    <mergeCell ref="Q9:R9"/>
    <mergeCell ref="L8:L9"/>
    <mergeCell ref="Z18:Z24"/>
    <mergeCell ref="L18:L24"/>
    <mergeCell ref="M18:M24"/>
    <mergeCell ref="O10:O16"/>
    <mergeCell ref="P18:P24"/>
    <mergeCell ref="Y18:Y24"/>
    <mergeCell ref="N62:N63"/>
    <mergeCell ref="O62:O63"/>
    <mergeCell ref="P62:P63"/>
    <mergeCell ref="Q62:X62"/>
    <mergeCell ref="Q63:R63"/>
    <mergeCell ref="M62:M63"/>
    <mergeCell ref="L62:L63"/>
    <mergeCell ref="S63:X63"/>
    <mergeCell ref="P61:X61"/>
    <mergeCell ref="M26:M32"/>
    <mergeCell ref="AA64:AA70"/>
    <mergeCell ref="C72:C79"/>
    <mergeCell ref="D72:D78"/>
    <mergeCell ref="E72:E78"/>
    <mergeCell ref="F72:F78"/>
    <mergeCell ref="G72:G78"/>
    <mergeCell ref="H72:H78"/>
    <mergeCell ref="I72:I78"/>
    <mergeCell ref="M64:M70"/>
    <mergeCell ref="N64:N70"/>
    <mergeCell ref="K64:K70"/>
    <mergeCell ref="I64:I70"/>
    <mergeCell ref="J64:J70"/>
    <mergeCell ref="P72:P78"/>
    <mergeCell ref="Y72:Y78"/>
    <mergeCell ref="AA72:AA78"/>
    <mergeCell ref="M72:M78"/>
    <mergeCell ref="C64:C71"/>
    <mergeCell ref="D64:D70"/>
    <mergeCell ref="E64:E70"/>
    <mergeCell ref="F64:F70"/>
    <mergeCell ref="G64:G70"/>
    <mergeCell ref="H64:H70"/>
    <mergeCell ref="H80:H86"/>
    <mergeCell ref="I80:I86"/>
    <mergeCell ref="J80:J86"/>
    <mergeCell ref="Z64:Z70"/>
    <mergeCell ref="O64:O70"/>
    <mergeCell ref="P64:P70"/>
    <mergeCell ref="Z72:Z78"/>
    <mergeCell ref="Y64:Y70"/>
    <mergeCell ref="L64:L70"/>
    <mergeCell ref="C80:C87"/>
    <mergeCell ref="D80:D86"/>
    <mergeCell ref="E80:E86"/>
    <mergeCell ref="F80:F86"/>
    <mergeCell ref="D87:E87"/>
    <mergeCell ref="AA88:AA94"/>
    <mergeCell ref="F87:AA87"/>
    <mergeCell ref="P88:P94"/>
    <mergeCell ref="K88:K94"/>
    <mergeCell ref="G88:G94"/>
    <mergeCell ref="H88:H94"/>
    <mergeCell ref="I88:I94"/>
    <mergeCell ref="Y88:Y94"/>
    <mergeCell ref="J88:J94"/>
    <mergeCell ref="L88:L94"/>
    <mergeCell ref="AA80:AA86"/>
    <mergeCell ref="Z80:Z86"/>
    <mergeCell ref="K80:K86"/>
    <mergeCell ref="L80:L86"/>
    <mergeCell ref="M80:M86"/>
    <mergeCell ref="N80:N86"/>
    <mergeCell ref="Y80:Y86"/>
    <mergeCell ref="Z88:Z94"/>
    <mergeCell ref="G80:G86"/>
    <mergeCell ref="D96:D102"/>
    <mergeCell ref="E96:E102"/>
    <mergeCell ref="F96:F102"/>
    <mergeCell ref="G96:G102"/>
    <mergeCell ref="H96:H102"/>
    <mergeCell ref="I96:I102"/>
    <mergeCell ref="C113:C117"/>
    <mergeCell ref="K115:K117"/>
    <mergeCell ref="Y96:Y102"/>
    <mergeCell ref="Y113:AA113"/>
    <mergeCell ref="Z96:Z102"/>
    <mergeCell ref="Y115:Y117"/>
    <mergeCell ref="Z115:Z117"/>
    <mergeCell ref="P114:X114"/>
    <mergeCell ref="P116:P117"/>
    <mergeCell ref="AA115:AA117"/>
    <mergeCell ref="P96:P102"/>
    <mergeCell ref="O96:O102"/>
    <mergeCell ref="N114:O114"/>
    <mergeCell ref="O116:O117"/>
    <mergeCell ref="N113:X113"/>
    <mergeCell ref="S117:X117"/>
    <mergeCell ref="N115:O115"/>
    <mergeCell ref="F103:AA103"/>
    <mergeCell ref="I114:J114"/>
    <mergeCell ref="L114:M114"/>
    <mergeCell ref="L115:M115"/>
    <mergeCell ref="Q116:X116"/>
    <mergeCell ref="Q117:R117"/>
    <mergeCell ref="K118:K124"/>
    <mergeCell ref="H118:H124"/>
    <mergeCell ref="I118:I124"/>
    <mergeCell ref="M116:M117"/>
    <mergeCell ref="N116:N117"/>
    <mergeCell ref="N118:N124"/>
    <mergeCell ref="L116:L117"/>
    <mergeCell ref="I116:I117"/>
    <mergeCell ref="J118:J124"/>
    <mergeCell ref="H115:H117"/>
    <mergeCell ref="J116:J117"/>
    <mergeCell ref="I115:J115"/>
    <mergeCell ref="Z118:Z124"/>
    <mergeCell ref="AA118:AA124"/>
    <mergeCell ref="I126:I132"/>
    <mergeCell ref="J126:J132"/>
    <mergeCell ref="P118:P124"/>
    <mergeCell ref="Y118:Y124"/>
    <mergeCell ref="L118:L124"/>
    <mergeCell ref="M118:M124"/>
    <mergeCell ref="O118:O124"/>
    <mergeCell ref="E134:E140"/>
    <mergeCell ref="F134:F140"/>
    <mergeCell ref="G134:G140"/>
    <mergeCell ref="H134:H140"/>
    <mergeCell ref="P134:P140"/>
    <mergeCell ref="I134:I140"/>
    <mergeCell ref="J134:J140"/>
    <mergeCell ref="K134:K140"/>
    <mergeCell ref="H126:H132"/>
    <mergeCell ref="Y134:Y140"/>
    <mergeCell ref="L134:L140"/>
    <mergeCell ref="Y142:Y148"/>
    <mergeCell ref="AA134:AA140"/>
    <mergeCell ref="D141:E141"/>
    <mergeCell ref="F141:AA141"/>
    <mergeCell ref="M134:M140"/>
    <mergeCell ref="N134:N140"/>
    <mergeCell ref="O134:O140"/>
    <mergeCell ref="Z134:Z140"/>
    <mergeCell ref="E142:E148"/>
    <mergeCell ref="F142:F148"/>
    <mergeCell ref="G142:G148"/>
    <mergeCell ref="H142:H148"/>
    <mergeCell ref="I142:I148"/>
    <mergeCell ref="J142:J148"/>
    <mergeCell ref="AA142:AA148"/>
    <mergeCell ref="O142:O148"/>
    <mergeCell ref="Z142:Z148"/>
    <mergeCell ref="L142:L148"/>
    <mergeCell ref="M142:M148"/>
    <mergeCell ref="N142:N148"/>
    <mergeCell ref="P142:P148"/>
    <mergeCell ref="K142:K148"/>
    <mergeCell ref="AA150:AA156"/>
    <mergeCell ref="O150:O156"/>
    <mergeCell ref="J150:J156"/>
    <mergeCell ref="K150:K156"/>
    <mergeCell ref="C158:AA160"/>
    <mergeCell ref="M150:M156"/>
    <mergeCell ref="C150:C157"/>
    <mergeCell ref="D150:D156"/>
    <mergeCell ref="E150:E156"/>
    <mergeCell ref="N150:N156"/>
    <mergeCell ref="P150:P156"/>
    <mergeCell ref="D157:E157"/>
    <mergeCell ref="F157:AA157"/>
    <mergeCell ref="N167:X167"/>
    <mergeCell ref="P170:P171"/>
    <mergeCell ref="N169:O169"/>
    <mergeCell ref="N168:O168"/>
    <mergeCell ref="P168:X168"/>
    <mergeCell ref="H167:M167"/>
    <mergeCell ref="E167:E171"/>
    <mergeCell ref="F167:G171"/>
    <mergeCell ref="Z150:Z156"/>
    <mergeCell ref="Y169:Y171"/>
    <mergeCell ref="P169:X169"/>
    <mergeCell ref="Q170:X170"/>
    <mergeCell ref="H169:H171"/>
    <mergeCell ref="E161:AA161"/>
    <mergeCell ref="Y167:AA167"/>
    <mergeCell ref="I168:J168"/>
    <mergeCell ref="L168:M168"/>
    <mergeCell ref="AA169:AA171"/>
    <mergeCell ref="I170:I171"/>
    <mergeCell ref="J170:J171"/>
    <mergeCell ref="L170:L171"/>
    <mergeCell ref="M170:M171"/>
    <mergeCell ref="N170:N171"/>
    <mergeCell ref="O170:O171"/>
    <mergeCell ref="Z169:Z171"/>
    <mergeCell ref="Q171:R171"/>
    <mergeCell ref="S171:X171"/>
    <mergeCell ref="I169:J169"/>
    <mergeCell ref="K169:K171"/>
    <mergeCell ref="L169:M169"/>
    <mergeCell ref="G180:G186"/>
    <mergeCell ref="H180:H186"/>
    <mergeCell ref="I180:I186"/>
    <mergeCell ref="F179:AA179"/>
    <mergeCell ref="N172:N178"/>
    <mergeCell ref="O172:O178"/>
    <mergeCell ref="P172:P178"/>
    <mergeCell ref="Y172:Y178"/>
    <mergeCell ref="Z172:Z178"/>
    <mergeCell ref="K172:K178"/>
    <mergeCell ref="M172:M178"/>
    <mergeCell ref="L180:L186"/>
    <mergeCell ref="M180:M186"/>
    <mergeCell ref="L172:L178"/>
    <mergeCell ref="C172:C179"/>
    <mergeCell ref="D172:D178"/>
    <mergeCell ref="E172:E178"/>
    <mergeCell ref="F172:F178"/>
    <mergeCell ref="D179:E179"/>
    <mergeCell ref="Y180:Y186"/>
    <mergeCell ref="G172:G178"/>
    <mergeCell ref="H172:H178"/>
    <mergeCell ref="I172:I178"/>
    <mergeCell ref="J172:J178"/>
    <mergeCell ref="C180:C187"/>
    <mergeCell ref="D180:D186"/>
    <mergeCell ref="E180:E186"/>
    <mergeCell ref="F180:F186"/>
    <mergeCell ref="D187:E187"/>
    <mergeCell ref="F187:AA187"/>
    <mergeCell ref="N180:N186"/>
    <mergeCell ref="O180:O186"/>
    <mergeCell ref="P180:P186"/>
    <mergeCell ref="Z180:Z186"/>
    <mergeCell ref="AA180:AA186"/>
    <mergeCell ref="AA172:AA178"/>
    <mergeCell ref="J180:J186"/>
    <mergeCell ref="K180:K186"/>
    <mergeCell ref="AA188:AA194"/>
    <mergeCell ref="D195:E195"/>
    <mergeCell ref="F195:AA195"/>
    <mergeCell ref="P188:P194"/>
    <mergeCell ref="Y188:Y194"/>
    <mergeCell ref="Z188:Z194"/>
    <mergeCell ref="K188:K194"/>
    <mergeCell ref="L188:L194"/>
    <mergeCell ref="M188:M194"/>
    <mergeCell ref="N188:N194"/>
    <mergeCell ref="O188:O194"/>
    <mergeCell ref="L196:L202"/>
    <mergeCell ref="M196:M202"/>
    <mergeCell ref="I188:I194"/>
    <mergeCell ref="J188:J194"/>
    <mergeCell ref="C196:C203"/>
    <mergeCell ref="D196:D202"/>
    <mergeCell ref="E196:E202"/>
    <mergeCell ref="F196:F202"/>
    <mergeCell ref="C188:C195"/>
    <mergeCell ref="D188:D194"/>
    <mergeCell ref="G188:G194"/>
    <mergeCell ref="H188:H194"/>
    <mergeCell ref="E188:E194"/>
    <mergeCell ref="F188:F194"/>
    <mergeCell ref="Z196:Z202"/>
    <mergeCell ref="AA196:AA202"/>
    <mergeCell ref="D203:E203"/>
    <mergeCell ref="F203:AA203"/>
    <mergeCell ref="N196:N202"/>
    <mergeCell ref="O196:O202"/>
    <mergeCell ref="P196:P202"/>
    <mergeCell ref="Y196:Y202"/>
    <mergeCell ref="J196:J202"/>
    <mergeCell ref="K196:K202"/>
    <mergeCell ref="G196:G202"/>
    <mergeCell ref="H196:H202"/>
    <mergeCell ref="I196:I202"/>
    <mergeCell ref="AA204:AA210"/>
    <mergeCell ref="D211:E211"/>
    <mergeCell ref="F211:AA211"/>
    <mergeCell ref="C212:AA214"/>
    <mergeCell ref="O204:O210"/>
    <mergeCell ref="P204:P210"/>
    <mergeCell ref="Y204:Y210"/>
    <mergeCell ref="Z204:Z210"/>
    <mergeCell ref="C204:C211"/>
    <mergeCell ref="D204:D210"/>
    <mergeCell ref="E204:E210"/>
    <mergeCell ref="F204:F210"/>
    <mergeCell ref="K204:K210"/>
    <mergeCell ref="L204:L210"/>
    <mergeCell ref="M204:M210"/>
    <mergeCell ref="N204:N210"/>
    <mergeCell ref="G204:G210"/>
    <mergeCell ref="H204:H210"/>
    <mergeCell ref="I204:I210"/>
    <mergeCell ref="J204:J210"/>
    <mergeCell ref="E215:AA215"/>
    <mergeCell ref="C221:C225"/>
    <mergeCell ref="D221:D225"/>
    <mergeCell ref="E221:E225"/>
    <mergeCell ref="F221:G225"/>
    <mergeCell ref="H221:M221"/>
    <mergeCell ref="N221:X221"/>
    <mergeCell ref="Y221:AA221"/>
    <mergeCell ref="O224:O225"/>
    <mergeCell ref="P224:P225"/>
    <mergeCell ref="N222:O222"/>
    <mergeCell ref="P222:X222"/>
    <mergeCell ref="H223:H225"/>
    <mergeCell ref="I223:J223"/>
    <mergeCell ref="K223:K225"/>
    <mergeCell ref="L223:M223"/>
    <mergeCell ref="N223:O223"/>
    <mergeCell ref="P223:X223"/>
    <mergeCell ref="I222:J222"/>
    <mergeCell ref="L222:M222"/>
    <mergeCell ref="Y223:Y225"/>
    <mergeCell ref="Z223:Z225"/>
    <mergeCell ref="AA223:AA225"/>
    <mergeCell ref="I224:I225"/>
    <mergeCell ref="J224:J225"/>
    <mergeCell ref="L224:L225"/>
    <mergeCell ref="M224:M225"/>
    <mergeCell ref="N224:N225"/>
    <mergeCell ref="P226:P232"/>
    <mergeCell ref="Y226:Y232"/>
    <mergeCell ref="S225:X225"/>
    <mergeCell ref="AA226:AA232"/>
    <mergeCell ref="Q224:X224"/>
    <mergeCell ref="Q225:R225"/>
    <mergeCell ref="E226:E232"/>
    <mergeCell ref="F226:F232"/>
    <mergeCell ref="G226:G232"/>
    <mergeCell ref="H226:H232"/>
    <mergeCell ref="I226:I232"/>
    <mergeCell ref="L226:L232"/>
    <mergeCell ref="M226:M232"/>
    <mergeCell ref="J226:J232"/>
    <mergeCell ref="K226:K232"/>
    <mergeCell ref="N226:N232"/>
    <mergeCell ref="O226:O232"/>
    <mergeCell ref="C242:C249"/>
    <mergeCell ref="D242:D248"/>
    <mergeCell ref="E242:E248"/>
    <mergeCell ref="F242:F248"/>
    <mergeCell ref="Z226:Z232"/>
    <mergeCell ref="G234:G240"/>
    <mergeCell ref="H234:H240"/>
    <mergeCell ref="I234:I240"/>
    <mergeCell ref="J234:J240"/>
    <mergeCell ref="D233:E233"/>
    <mergeCell ref="F233:AA233"/>
    <mergeCell ref="C234:C241"/>
    <mergeCell ref="D234:D240"/>
    <mergeCell ref="E234:E240"/>
    <mergeCell ref="F234:F240"/>
    <mergeCell ref="Y234:Y240"/>
    <mergeCell ref="Z234:Z240"/>
    <mergeCell ref="K234:K240"/>
    <mergeCell ref="L234:L240"/>
    <mergeCell ref="L242:L248"/>
    <mergeCell ref="C226:C233"/>
    <mergeCell ref="D226:D232"/>
    <mergeCell ref="AA234:AA240"/>
    <mergeCell ref="D241:E241"/>
    <mergeCell ref="F241:AA241"/>
    <mergeCell ref="G242:G248"/>
    <mergeCell ref="H242:H248"/>
    <mergeCell ref="I242:I248"/>
    <mergeCell ref="O234:O240"/>
    <mergeCell ref="P234:P240"/>
    <mergeCell ref="Z242:Z248"/>
    <mergeCell ref="AA242:AA248"/>
    <mergeCell ref="M234:M240"/>
    <mergeCell ref="N234:N240"/>
    <mergeCell ref="N250:N256"/>
    <mergeCell ref="D249:E249"/>
    <mergeCell ref="F249:AA249"/>
    <mergeCell ref="N242:N248"/>
    <mergeCell ref="O242:O248"/>
    <mergeCell ref="P242:P248"/>
    <mergeCell ref="Y242:Y248"/>
    <mergeCell ref="J242:J248"/>
    <mergeCell ref="K242:K248"/>
    <mergeCell ref="K250:K256"/>
    <mergeCell ref="M242:M248"/>
    <mergeCell ref="H258:H264"/>
    <mergeCell ref="I258:I264"/>
    <mergeCell ref="D265:E265"/>
    <mergeCell ref="F265:AA265"/>
    <mergeCell ref="K258:K264"/>
    <mergeCell ref="L258:L264"/>
    <mergeCell ref="M258:M264"/>
    <mergeCell ref="C250:C257"/>
    <mergeCell ref="D250:D256"/>
    <mergeCell ref="E250:E256"/>
    <mergeCell ref="F250:F256"/>
    <mergeCell ref="D257:E257"/>
    <mergeCell ref="F257:AA257"/>
    <mergeCell ref="G250:G256"/>
    <mergeCell ref="H250:H256"/>
    <mergeCell ref="I250:I256"/>
    <mergeCell ref="J250:J256"/>
    <mergeCell ref="AA250:AA256"/>
    <mergeCell ref="O250:O256"/>
    <mergeCell ref="P250:P256"/>
    <mergeCell ref="Y250:Y256"/>
    <mergeCell ref="Z250:Z256"/>
    <mergeCell ref="L250:L256"/>
    <mergeCell ref="M250:M256"/>
    <mergeCell ref="A2:A7"/>
    <mergeCell ref="C266:AA268"/>
    <mergeCell ref="E269:AA269"/>
    <mergeCell ref="A64:A71"/>
    <mergeCell ref="A72:A79"/>
    <mergeCell ref="A80:A87"/>
    <mergeCell ref="A88:A95"/>
    <mergeCell ref="A96:A103"/>
    <mergeCell ref="A118:A125"/>
    <mergeCell ref="A126:A133"/>
    <mergeCell ref="A134:A141"/>
    <mergeCell ref="Z258:Z264"/>
    <mergeCell ref="AA258:AA264"/>
    <mergeCell ref="N258:N264"/>
    <mergeCell ref="O258:O264"/>
    <mergeCell ref="P258:P264"/>
    <mergeCell ref="Y258:Y264"/>
    <mergeCell ref="J258:J264"/>
    <mergeCell ref="A258:A265"/>
    <mergeCell ref="C258:C265"/>
    <mergeCell ref="D258:D264"/>
    <mergeCell ref="E258:E264"/>
    <mergeCell ref="F258:F264"/>
    <mergeCell ref="G258:G264"/>
  </mergeCells>
  <phoneticPr fontId="2"/>
  <conditionalFormatting sqref="D57 D111 D3 D165 D219">
    <cfRule type="cellIs" dxfId="0" priority="1" stopIfTrue="1" operator="notEqual">
      <formula>0</formula>
    </cfRule>
  </conditionalFormatting>
  <dataValidations count="25">
    <dataValidation type="decimal" operator="greaterThanOrEqual" allowBlank="1" showInputMessage="1" showErrorMessage="1" sqref="P64:P70 Y226:Y232 Z226 P234:P240 I226:I232 AA226:AA232 H226:H227 K226:L232 N226:N227 Y234:Y240 Z234 P242:P248 I234:I240 AA234:AA240 H234:H235 K234:L240 N234:N235 N242:N243 K242:L248 H242:H243 AA242:AA248 I242:I248 P250:P256 Z242 Y242:Y248 N250:N251 K250:L256 H250:H251 AA250:AA256 I250:I256 P258:P264 Z250 Y250:Y256 N258:N259 K258:L264 H258:H259 AA258:AA264 I258:I264 Z258 Y258:Y264 P226:P232 Y172:Y178 Z172 P180:P186 I172:I178 AA172:AA178 H172:H173 K172:L178 N172:N173 Y180:Y186 Z180 P188:P194 I180:I186 AA180:AA186 H180:H181 K180:L186 N180:N181 N188:N189 K188:L194 H188:H189 AA188:AA194 I188:I194 P196:P202 Z188 Y188:Y194 N196:N197 K196:L202 H196:H197 AA196:AA202 I196:I202 P204:P210 Z196 Y196:Y202 N204:N205 K204:L210 H204:H205 AA204:AA210 I204:I210 Z204 Y204:Y210 P172:P178 P42:P48 I34:I40 AA34:AA40 H34:H35 K34:L40 N34:N35 Y26:Y32 Z26 P34:P40 I26:I32 AA26:AA32 H26:H27 K26:L32 N26:N27 N18:N19 K18:L24 H18:H19 AA18:AA24 I18:I24 P26:P32 Z18 Y18:Y24 N10:N11 K10:L16 H10:H11 AA10:AA16 I10:I16 Y96:Y102 Z10 Y10:Y16 P10:P16 Y42:Y48 Z42 I42:I48 AA42:AA48 H42:H43 K42:L48 N42:N43 Y34:Y40 Z34 Y118:Y124 Z118 P126:P132 I118:I124 AA118:AA124 H118:H119 K118:L124 N118:N119 Y126:Y132 Z126 P134:P140 I126:I132 AA126:AA132 H126:H127 K126:L132 N126:N127 N134:N135 K134:L140 H134:H135 AA134:AA140 I134:I140 P142:P148 Z134 Y134:Y140 N142:N143 K142:L148 H142:H143 AA142:AA148 I142:I148 P150:P156 Z142 Y142:Y148 N150:N151 K150:L156 H150:H151 AA150:AA156 I150:I156 Z150 Y150:Y156 P118:P124 Y64:Y70 Z64 P72:P78 I64:I70 AA64:AA70 H64:H65 K64:L70 N64:N65 Y72:Y78 Z72 P80:P86 I72:I78 AA72:AA78 H72:H73 K72:L78 N72:N73 N80:N81 K80:L86 H80:H81 AA80:AA86 I80:I86 P88:P94 Z80 Y80:Y86 N88:N89 K88:L94 H88:H89 AA88:AA94 I88:I94 P96:P102 Z88 Y88:Y94 N96:N97 K96:L102 H96:H97 AA96:AA102 I96:I102 Z96 P18:P24" xr:uid="{00000000-0002-0000-0300-000000000000}">
      <formula1>0</formula1>
    </dataValidation>
    <dataValidation type="list" operator="greaterThanOrEqual" allowBlank="1" showInputMessage="1" showErrorMessage="1" sqref="S96 Q226 S226 S234 S242 S250 Q234 Q242 Q250 Q258 S258 Q172 S172 S180 S188 S196 Q180 Q188 Q196 Q204 S204 Q10 S42 Q42 Q34 Q26 Q18 S34 S26 S18 S10 Q118 S118 S126 S134 S142 Q126 Q134 Q142 Q150 S150 Q64 S64 S72 S80 S88 Q72 Q80 Q88 Q96" xr:uid="{00000000-0002-0000-0300-000001000000}">
      <formula1>"1,①"</formula1>
    </dataValidation>
    <dataValidation type="list" operator="greaterThanOrEqual" allowBlank="1" showInputMessage="1" showErrorMessage="1" sqref="S97 Q227 S227 S235 S243 S251 Q235 Q243 Q251 Q259 S259 Q173 S173 S181 S189 S197 Q181 Q189 Q197 Q205 S205 Q11 S43 Q43 Q35 Q27 Q19 S35 S27 S19 S11 Q119 S119 S127 S135 S143 Q127 Q135 Q143 Q151 S151 Q65 S65 S73 S81 S89 Q73 Q81 Q89 Q97" xr:uid="{00000000-0002-0000-0300-000002000000}">
      <formula1>"2,②"</formula1>
    </dataValidation>
    <dataValidation type="list" operator="greaterThanOrEqual" allowBlank="1" showInputMessage="1" showErrorMessage="1" sqref="S98 Q228 S228 S236 S244 S252 Q236 Q244 Q252 Q260 S260 Q174 S174 S182 S190 S198 Q182 Q190 Q198 Q206 S206 Q12 S44 Q44 Q36 Q28 Q20 S36 S28 S20 S12 Q120 S120 S128 S136 S144 Q128 Q136 Q144 Q152 S152 Q66 S66 S74 S82 S90 Q74 Q82 Q90 Q98" xr:uid="{00000000-0002-0000-0300-000003000000}">
      <formula1>"3,③"</formula1>
    </dataValidation>
    <dataValidation type="list" operator="greaterThanOrEqual" allowBlank="1" showInputMessage="1" showErrorMessage="1" sqref="S99 Q229 S229 S237 S245 S253 Q237 Q245 Q253 Q261 S261 Q175 S175 S183 S191 S199 Q183 Q191 Q199 Q207 S207 Q13 S45 Q45 Q37 Q29 Q21 S37 S29 S21 S13 Q121 S121 S129 S137 S145 Q129 Q137 Q145 Q153 S153 Q67 S67 S75 S83 S91 Q75 Q83 Q91 Q99" xr:uid="{00000000-0002-0000-0300-000004000000}">
      <formula1>"4,④"</formula1>
    </dataValidation>
    <dataValidation type="list" operator="greaterThanOrEqual" allowBlank="1" showInputMessage="1" showErrorMessage="1" sqref="S100 Q230 W230 S238 S246 S254 S230 Q238 W238 Q246 W246 Q254 W254 Q262 W262 S262 Q176 W176 S184 S192 S200 S176 Q184 W184 Q192 W192 Q200 W200 Q208 W208 S208 Q14 S46 W46 Q46 W38 Q38 W30 Q30 W22 Q22 S14 S38 S30 S22 W14 Q122 W122 S130 S138 S146 S122 Q130 W130 Q138 W138 Q146 W146 Q154 W154 S154 Q68 W68 S76 S84 S92 S68 Q76 W76 Q84 W84 Q92 W92 Q100 W100" xr:uid="{00000000-0002-0000-0300-000005000000}">
      <formula1>"5,⑤"</formula1>
    </dataValidation>
    <dataValidation type="list" operator="greaterThanOrEqual" allowBlank="1" showInputMessage="1" showErrorMessage="1" sqref="S101 Q231 W231 S239 S247 S255 S231 Q239 W239 Q247 W247 Q255 W255 Q263 W263 S263 Q177 W177 S185 S193 S201 S177 Q185 W185 Q193 W193 Q201 W201 Q209 W209 S209 Q15 S47 W47 Q47 W39 Q39 W31 Q31 W23 Q23 S15 S39 S31 S23 W15 Q123 W123 S131 S139 S147 S123 Q131 W131 Q139 W139 Q147 W147 Q155 W155 S155 Q69 W69 S77 S85 S93 S69 Q77 W77 Q85 W85 Q93 W93 Q101 W101" xr:uid="{00000000-0002-0000-0300-000006000000}">
      <formula1>"6,⑥"</formula1>
    </dataValidation>
    <dataValidation type="list" operator="greaterThanOrEqual" allowBlank="1" showInputMessage="1" showErrorMessage="1" sqref="S102 Q232 W232 S240 S248 S256 S232 Q240 W240 Q248 W248 Q256 W256 Q264 W264 S264 Q178 W178 S186 S194 S202 S178 Q186 W186 Q194 W194 Q202 W202 Q210 W210 S210 Q16 S48 W48 Q48 W40 Q40 W32 Q32 W24 Q24 S16 S40 S32 S24 W16 Q124 W124 S132 S140 S148 S124 Q132 W132 Q140 W140 Q148 W148 Q156 W156 S156 Q70 W70 S78 S86 S94 S70 Q78 W78 Q86 W86 Q94 W94 Q102 W102" xr:uid="{00000000-0002-0000-0300-000007000000}">
      <formula1>"7,⑦"</formula1>
    </dataValidation>
    <dataValidation type="list" operator="greaterThanOrEqual" allowBlank="1" showInputMessage="1" showErrorMessage="1" sqref="U96 U226 U234 U242 U250 U258 U172 U180 U188 U196 U204 U10 U42 U34 U26 U18 U118 U126 U134 U142 U150 U64 U72 U80 U88" xr:uid="{00000000-0002-0000-0300-000008000000}">
      <formula1>"8,⑧"</formula1>
    </dataValidation>
    <dataValidation type="list" operator="greaterThanOrEqual" allowBlank="1" showInputMessage="1" showErrorMessage="1" sqref="U97 U227 U235 U243 U251 U259 U173 U181 U189 U197 U205 U11 U43 U35 U27 U19 U119 U127 U135 U143 U151 U65 U73 U81 U89" xr:uid="{00000000-0002-0000-0300-000009000000}">
      <formula1>"9,⑨"</formula1>
    </dataValidation>
    <dataValidation type="list" operator="greaterThanOrEqual" allowBlank="1" showInputMessage="1" showErrorMessage="1" sqref="U98 U228 U236 U244 U252 U260 U174 U182 U190 U198 U206 U12 U44 U36 U28 U20 U120 U128 U136 U144 U152 U66 U74 U82 U90" xr:uid="{00000000-0002-0000-0300-00000A000000}">
      <formula1>"10,⑩"</formula1>
    </dataValidation>
    <dataValidation type="list" operator="greaterThanOrEqual" allowBlank="1" showInputMessage="1" showErrorMessage="1" sqref="U99 U229 U237 U245 U253 U261 U175 U183 U191 U199 U207 U13 U45 U37 U29 U21 U121 U129 U137 U145 U153 U67 U75 U83 U91" xr:uid="{00000000-0002-0000-0300-00000B000000}">
      <formula1>"11,⑪"</formula1>
    </dataValidation>
    <dataValidation type="list" operator="greaterThanOrEqual" allowBlank="1" showInputMessage="1" showErrorMessage="1" sqref="U100 U230 U238 U246 U254 U262 U176 U184 U192 U200 U208 U14 U46 U38 U30 U22 U122 U130 U138 U146 U154 U68 U76 U84 U92" xr:uid="{00000000-0002-0000-0300-00000C000000}">
      <formula1>"12,⑫"</formula1>
    </dataValidation>
    <dataValidation type="list" operator="greaterThanOrEqual" allowBlank="1" showInputMessage="1" showErrorMessage="1" sqref="U101 U231 U239 U247 U255 U263 U177 U185 U193 U201 U209 U15 U47 U39 U31 U23 U123 U131 U139 U147 U155 U69 U77 U85 U93" xr:uid="{00000000-0002-0000-0300-00000D000000}">
      <formula1>"13,⑬"</formula1>
    </dataValidation>
    <dataValidation type="list" operator="greaterThanOrEqual" allowBlank="1" showInputMessage="1" showErrorMessage="1" sqref="U102 U232 U240 U248 U256 U264 U178 U186 U194 U202 U210 U16 U48 U40 U32 U24 U124 U132 U140 U148 U156 U70 U78 U86 U94" xr:uid="{00000000-0002-0000-0300-00000E000000}">
      <formula1>"14,⑭"</formula1>
    </dataValidation>
    <dataValidation type="list" operator="greaterThanOrEqual" allowBlank="1" showInputMessage="1" showErrorMessage="1" sqref="W96 W226 W234 W242 W250 W258 W172 W180 W188 W196 W204 W10 W42 W34 W26 W18 W118 W126 W134 W142 W150 W64 W72 W80 W88" xr:uid="{00000000-0002-0000-0300-00000F000000}">
      <formula1>"15,⑮"</formula1>
    </dataValidation>
    <dataValidation type="list" operator="greaterThanOrEqual" allowBlank="1" showInputMessage="1" showErrorMessage="1" sqref="W97 W227 W235 W243 W251 W259 W173 W181 W189 W197 W205 W11 W43 W35 W27 W19 W119 W127 W135 W143 W151 W65 W73 W81 W89" xr:uid="{00000000-0002-0000-0300-000010000000}">
      <formula1>"16,⑯"</formula1>
    </dataValidation>
    <dataValidation type="list" operator="greaterThanOrEqual" allowBlank="1" showInputMessage="1" showErrorMessage="1" sqref="W98 W228 W236 W244 W252 W260 W174 W182 W190 W198 W206 W12 W44 W36 W28 W20 W120 W128 W136 W144 W152 W66 W74 W82 W90" xr:uid="{00000000-0002-0000-0300-000011000000}">
      <formula1>"17,⑰"</formula1>
    </dataValidation>
    <dataValidation type="list" operator="greaterThanOrEqual" allowBlank="1" showInputMessage="1" showErrorMessage="1" sqref="W99 W229 W237 W245 W253 W261 W175 W183 W191 W199 W207 W13 W45 W37 W29 W21 W121 W129 W137 W145 W153 W67 W75 W83 W91" xr:uid="{00000000-0002-0000-0300-000012000000}">
      <formula1>"18,⑱"</formula1>
    </dataValidation>
    <dataValidation type="list" showInputMessage="1" sqref="D10:D16" xr:uid="{00000000-0002-0000-0300-000013000000}">
      <formula1>条例物質名</formula1>
    </dataValidation>
    <dataValidation type="list" allowBlank="1" showInputMessage="1" sqref="D18:D24 D26:D32 D34:D40 D42:D48 D64:D70 D72:D78 D80:D86 D88:D94 D96:D102 D118:D124 D126:D132 D134:D140 D142:D148 D150:D156 D172:D178 D180:D186 D188:D194 D196:D202 D204:D210 D226:D232 D234:D240 D242:D248 D250:D256 D258:D264" xr:uid="{00000000-0002-0000-0300-000014000000}">
      <formula1>条例物質名</formula1>
    </dataValidation>
    <dataValidation type="list" allowBlank="1" showInputMessage="1" sqref="F10:G16 F250:G256 F18:G24 F26:G32 F34:G40 F42:G48 F64:G70 F72:G78 F80:G86 F88:G94 F96:G102 F118:G124 F126:G132 F134:G140 F142:G148 F150:G156 F172:G178 F180:G186 F188:G194 F196:G202 F204:G210 F226:G232 F234:G240 F242:G248 F258:G264" xr:uid="{00000000-0002-0000-0300-000015000000}">
      <formula1>用途一覧</formula1>
    </dataValidation>
    <dataValidation type="list" allowBlank="1" showInputMessage="1" sqref="J10:J16 J18:J24 J26:J32 J34:J40 J42:J48 J64:J70 J72:J78 J80:J86 J88:J94 J96:J102 J118:J124 J126:J132 J134:J140 J142:J148 J150:J156 J172:J178 J180:J186 J188:J194 J196:J202 J204:J210 J226:J232 J234:J240 J242:J248 J250:J256 J258:J264" xr:uid="{00000000-0002-0000-0300-000016000000}">
      <formula1>河川名</formula1>
    </dataValidation>
    <dataValidation type="list" showInputMessage="1" sqref="M10:M16 M18:M24 M26:M32 M34:M40 M42:M48 M64:M70 M72:M78 M80:M86 M88:M94 M96:M102 M118:M124 M126:M132 M134:M140 M142:M148 M150:M156 M172:M178 M180:M186 M188:M194 M196:M202 M204:M210 M226:M232 M234:M240 M242:M248 M250:M256 M258:M264" xr:uid="{00000000-0002-0000-0300-000017000000}">
      <formula1>"1.安定型,2.管理型,3.遮断型"</formula1>
    </dataValidation>
    <dataValidation type="list" showInputMessage="1" sqref="O258:O264 O18:O24 O26:O32 O34:O40 O42:O48 O64:O70 O72:O78 O80:O86 O88:O94 O96:O102 O118:O124 O126:O132 O134:O140 O142:O148 O150:O156 O172:O178 O180:O186 O188:O194 O196:O202 O204:O210 O226:O232 O234:O240 O242:O248 O250:O256 O10:O16" xr:uid="{00000000-0002-0000-0300-000018000000}">
      <formula1>下水名</formula1>
    </dataValidation>
  </dataValidations>
  <pageMargins left="0.31496062992125984" right="0.27559055118110237" top="0.78740157480314965" bottom="0.19685039370078741" header="0.51181102362204722" footer="0.15748031496062992"/>
  <pageSetup paperSize="9" scale="66" fitToHeight="4" orientation="landscape" r:id="rId1"/>
  <headerFooter alignWithMargins="0"/>
  <rowBreaks count="4" manualBreakCount="4">
    <brk id="54" min="1" max="27" man="1"/>
    <brk id="108" min="1" max="27" man="1"/>
    <brk id="162" min="1" max="27" man="1"/>
    <brk id="216" min="1" max="2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1"/>
  </sheetPr>
  <dimension ref="A1:U175"/>
  <sheetViews>
    <sheetView zoomScale="75" zoomScaleNormal="100" zoomScaleSheetLayoutView="100" workbookViewId="0">
      <selection sqref="A1:A4"/>
    </sheetView>
  </sheetViews>
  <sheetFormatPr defaultColWidth="9" defaultRowHeight="13" x14ac:dyDescent="0.2"/>
  <cols>
    <col min="1" max="1" width="8.453125" style="9" customWidth="1"/>
    <col min="2" max="2" width="1.6328125" style="153" customWidth="1"/>
    <col min="3" max="3" width="3.7265625" style="9" customWidth="1"/>
    <col min="4" max="4" width="37.7265625" style="9" customWidth="1"/>
    <col min="5" max="5" width="7.08984375" style="9" customWidth="1"/>
    <col min="6" max="7" width="13.36328125" style="9" customWidth="1"/>
    <col min="8" max="10" width="16.90625" style="9" customWidth="1"/>
    <col min="11" max="11" width="88.26953125" style="9" customWidth="1"/>
    <col min="12" max="12" width="12.90625" style="9" customWidth="1"/>
    <col min="13" max="13" width="11" style="9" customWidth="1"/>
    <col min="14" max="14" width="2" style="31" customWidth="1"/>
    <col min="15" max="15" width="41.6328125" style="31" customWidth="1"/>
    <col min="16" max="16" width="11.7265625" style="31" hidden="1" customWidth="1"/>
    <col min="17" max="17" width="19.7265625" style="9" hidden="1" customWidth="1"/>
    <col min="18" max="19" width="0" style="9" hidden="1" customWidth="1"/>
    <col min="20" max="16384" width="9" style="9"/>
  </cols>
  <sheetData>
    <row r="1" spans="1:21" x14ac:dyDescent="0.2">
      <c r="A1" s="585" t="str">
        <f>IF(A7&gt;0,"VOCの届出が必要です","")</f>
        <v/>
      </c>
      <c r="B1" s="149"/>
      <c r="C1" s="7"/>
      <c r="D1" s="7"/>
      <c r="E1" s="7"/>
      <c r="F1" s="7"/>
      <c r="G1" s="7"/>
      <c r="H1" s="7"/>
      <c r="I1" s="7"/>
      <c r="J1" s="7"/>
      <c r="K1" s="7"/>
      <c r="L1" s="7"/>
      <c r="M1" s="7"/>
      <c r="N1" s="30"/>
    </row>
    <row r="2" spans="1:21" ht="16.5" x14ac:dyDescent="0.2">
      <c r="A2" s="585"/>
      <c r="B2" s="150"/>
      <c r="C2" s="11"/>
      <c r="D2" s="197" t="s">
        <v>219</v>
      </c>
      <c r="E2" s="12"/>
      <c r="F2" s="196" t="s">
        <v>479</v>
      </c>
      <c r="G2" s="12"/>
      <c r="H2" s="14"/>
      <c r="I2" s="33"/>
      <c r="J2" s="34"/>
      <c r="K2" s="35"/>
      <c r="L2" s="36" t="s">
        <v>454</v>
      </c>
      <c r="M2" s="15">
        <v>1</v>
      </c>
      <c r="N2" s="37"/>
    </row>
    <row r="3" spans="1:21" ht="16.5" x14ac:dyDescent="0.2">
      <c r="A3" s="585"/>
      <c r="B3" s="150"/>
      <c r="C3" s="11"/>
      <c r="D3" s="11"/>
      <c r="E3" s="11"/>
      <c r="F3" s="12"/>
      <c r="G3" s="12"/>
      <c r="H3" s="14"/>
      <c r="I3" s="33"/>
      <c r="J3" s="11"/>
      <c r="K3" s="11"/>
      <c r="L3" s="11"/>
      <c r="M3" s="11"/>
      <c r="N3" s="37"/>
    </row>
    <row r="4" spans="1:21" ht="9" customHeight="1" x14ac:dyDescent="0.2">
      <c r="A4" s="585"/>
      <c r="B4" s="150"/>
      <c r="C4" s="11"/>
      <c r="D4" s="21"/>
      <c r="E4" s="21"/>
      <c r="F4" s="21"/>
      <c r="G4" s="21"/>
      <c r="H4" s="21"/>
      <c r="I4" s="21"/>
      <c r="J4" s="21"/>
      <c r="K4" s="11"/>
      <c r="L4" s="11"/>
      <c r="M4" s="11"/>
      <c r="N4" s="37"/>
    </row>
    <row r="5" spans="1:21" ht="21" customHeight="1" x14ac:dyDescent="0.2">
      <c r="B5" s="150"/>
      <c r="C5" s="620" t="s">
        <v>220</v>
      </c>
      <c r="D5" s="638" t="s">
        <v>5</v>
      </c>
      <c r="E5" s="639" t="s">
        <v>545</v>
      </c>
      <c r="F5" s="623" t="s">
        <v>499</v>
      </c>
      <c r="G5" s="635"/>
      <c r="H5" s="632" t="s">
        <v>409</v>
      </c>
      <c r="I5" s="633"/>
      <c r="J5" s="634"/>
      <c r="K5" s="623" t="s">
        <v>221</v>
      </c>
      <c r="L5" s="624"/>
      <c r="M5" s="625"/>
      <c r="N5" s="37"/>
      <c r="O5" s="192" t="s">
        <v>223</v>
      </c>
      <c r="Q5" s="38"/>
      <c r="S5" s="17"/>
      <c r="U5" s="17"/>
    </row>
    <row r="6" spans="1:21" ht="17.25" customHeight="1" x14ac:dyDescent="0.2">
      <c r="B6" s="150"/>
      <c r="C6" s="621"/>
      <c r="D6" s="621"/>
      <c r="E6" s="640"/>
      <c r="F6" s="626"/>
      <c r="G6" s="636"/>
      <c r="H6" s="198" t="s">
        <v>51</v>
      </c>
      <c r="I6" s="198" t="s">
        <v>52</v>
      </c>
      <c r="J6" s="199" t="s">
        <v>53</v>
      </c>
      <c r="K6" s="626"/>
      <c r="L6" s="627"/>
      <c r="M6" s="628"/>
      <c r="N6" s="37"/>
      <c r="Q6" s="38"/>
      <c r="S6" s="17"/>
      <c r="U6" s="17"/>
    </row>
    <row r="7" spans="1:21" ht="47.25" customHeight="1" x14ac:dyDescent="0.2">
      <c r="A7" s="214">
        <f>COUNTIF(A8:A155,"VOC")</f>
        <v>0</v>
      </c>
      <c r="B7" s="150"/>
      <c r="C7" s="622"/>
      <c r="D7" s="622"/>
      <c r="E7" s="641"/>
      <c r="F7" s="637"/>
      <c r="G7" s="631"/>
      <c r="H7" s="200" t="s">
        <v>491</v>
      </c>
      <c r="I7" s="200" t="s">
        <v>492</v>
      </c>
      <c r="J7" s="201" t="s">
        <v>222</v>
      </c>
      <c r="K7" s="629"/>
      <c r="L7" s="630"/>
      <c r="M7" s="631"/>
      <c r="N7" s="37"/>
      <c r="P7" s="261" t="s">
        <v>47</v>
      </c>
      <c r="Q7" s="262" t="s">
        <v>48</v>
      </c>
      <c r="R7" s="262" t="s">
        <v>49</v>
      </c>
      <c r="S7" s="262" t="s">
        <v>50</v>
      </c>
      <c r="T7" s="260"/>
      <c r="U7" s="260"/>
    </row>
    <row r="8" spans="1:21" ht="38.25" customHeight="1" x14ac:dyDescent="0.2">
      <c r="A8" s="185" t="str">
        <f t="shared" ref="A8:A27" si="0">IF(E8="","",INDEX(法ＶＯＣ,E8,4))</f>
        <v/>
      </c>
      <c r="B8" s="154"/>
      <c r="C8" s="44">
        <v>1</v>
      </c>
      <c r="D8" s="96"/>
      <c r="E8" s="190" t="str">
        <f>IF(D8="","",VLOOKUP(D8,PRTR法対象物質!$A$3:$B$464,2,FALSE))</f>
        <v/>
      </c>
      <c r="F8" s="207"/>
      <c r="G8" s="207"/>
      <c r="H8" s="45"/>
      <c r="I8" s="45"/>
      <c r="J8" s="45"/>
      <c r="K8" s="614"/>
      <c r="L8" s="615"/>
      <c r="M8" s="616"/>
      <c r="N8" s="46"/>
      <c r="O8" s="191" t="str">
        <f>CONCATENATE(P8,Q8,R8,S8)</f>
        <v/>
      </c>
      <c r="P8" s="47" t="str">
        <f t="shared" ref="P8:P27" si="1">IF(E8&lt;&gt;"",IF(INDEX(法ＶＯＣ,E8,2)="○",IF(SUM(H8:J8)&lt;500,"取扱量が空白又は規定値（500kg)未満です（届出対象であるかを確認してください）。",""),IF(SUM(H8:J8)&lt;1000,"取扱量が空白又は規定値（1000kg)未満です（届出対象であるかを確認してください）。","")),"")</f>
        <v/>
      </c>
      <c r="Q8" s="185" t="str">
        <f>IF(OR(H8="",H8=0),"",IF(H8=INT(H8/10^(INT(LOG10(H8))-1))*10^INT(LOG10(H8)-1),"","取扱量（製造）の有効数字が２桁ではありません。"))</f>
        <v/>
      </c>
      <c r="R8" s="185" t="str">
        <f>IF(OR(I8="",I8=0),"",IF(I8=INT(I8/10^(INT(LOG10(I8))-1))*10^INT(LOG10(I8)-1),"","取扱量（使用）の有効数字が２桁ではありません。"))</f>
        <v/>
      </c>
      <c r="S8" s="185" t="str">
        <f>IF(OR(J8="",J8=0),"",IF(J8=INT(J8/10^(INT(LOG10(J8))-1))*10^INT(LOG10(J8)-1),"","取扱量（その他）の有効数字が２桁ではありません。"))</f>
        <v/>
      </c>
    </row>
    <row r="9" spans="1:21" ht="38.25" customHeight="1" x14ac:dyDescent="0.2">
      <c r="A9" s="185" t="str">
        <f t="shared" si="0"/>
        <v/>
      </c>
      <c r="B9" s="154"/>
      <c r="C9" s="44">
        <v>2</v>
      </c>
      <c r="D9" s="96"/>
      <c r="E9" s="190" t="str">
        <f>IF(D9="","",VLOOKUP(D9,PRTR法対象物質!$A$3:$B$464,2,FALSE))</f>
        <v/>
      </c>
      <c r="F9" s="207"/>
      <c r="G9" s="207"/>
      <c r="H9" s="45"/>
      <c r="I9" s="45"/>
      <c r="J9" s="45"/>
      <c r="K9" s="586"/>
      <c r="L9" s="587"/>
      <c r="M9" s="588"/>
      <c r="N9" s="46"/>
      <c r="O9" s="191" t="str">
        <f t="shared" ref="O9:O27" si="2">CONCATENATE(P9,Q9,R9,S9)</f>
        <v/>
      </c>
      <c r="P9" s="47" t="str">
        <f t="shared" si="1"/>
        <v/>
      </c>
      <c r="Q9" s="185" t="str">
        <f t="shared" ref="Q9:Q27" si="3">IF(OR(H9="",H9=0),"",IF(H9=INT(H9/10^(INT(LOG10(H9))-1))*10^INT(LOG10(H9)-1),"","取扱量（製造）の有効数字が２桁ではありません。"))</f>
        <v/>
      </c>
      <c r="R9" s="185" t="str">
        <f t="shared" ref="R9:R27" si="4">IF(OR(I9="",I9=0),"",IF(I9=INT(I9/10^(INT(LOG10(I9))-1))*10^INT(LOG10(I9)-1),"","取扱量（使用）の有効数字が２桁ではありません。"))</f>
        <v/>
      </c>
      <c r="S9" s="185" t="str">
        <f t="shared" ref="S9:S27" si="5">IF(OR(J9="",J9=0),"",IF(J9=INT(J9/10^(INT(LOG10(J9))-1))*10^INT(LOG10(J9)-1),"","取扱量（その他）の有効数字が２桁ではありません。"))</f>
        <v/>
      </c>
    </row>
    <row r="10" spans="1:21" ht="38.25" customHeight="1" x14ac:dyDescent="0.2">
      <c r="A10" s="185" t="str">
        <f t="shared" si="0"/>
        <v/>
      </c>
      <c r="B10" s="154"/>
      <c r="C10" s="44">
        <v>3</v>
      </c>
      <c r="D10" s="96"/>
      <c r="E10" s="190" t="str">
        <f>IF(D10="","",VLOOKUP(D10,PRTR法対象物質!$A$3:$B$464,2,FALSE))</f>
        <v/>
      </c>
      <c r="F10" s="207"/>
      <c r="G10" s="207"/>
      <c r="H10" s="45"/>
      <c r="I10" s="45"/>
      <c r="J10" s="45"/>
      <c r="K10" s="586"/>
      <c r="L10" s="587"/>
      <c r="M10" s="588"/>
      <c r="N10" s="46"/>
      <c r="O10" s="191" t="str">
        <f t="shared" si="2"/>
        <v/>
      </c>
      <c r="P10" s="47" t="str">
        <f t="shared" si="1"/>
        <v/>
      </c>
      <c r="Q10" s="185" t="str">
        <f t="shared" si="3"/>
        <v/>
      </c>
      <c r="R10" s="185" t="str">
        <f t="shared" si="4"/>
        <v/>
      </c>
      <c r="S10" s="185" t="str">
        <f t="shared" si="5"/>
        <v/>
      </c>
    </row>
    <row r="11" spans="1:21" ht="38.25" customHeight="1" x14ac:dyDescent="0.2">
      <c r="A11" s="185" t="str">
        <f t="shared" si="0"/>
        <v/>
      </c>
      <c r="B11" s="154"/>
      <c r="C11" s="44">
        <v>4</v>
      </c>
      <c r="D11" s="96"/>
      <c r="E11" s="190" t="str">
        <f>IF(D11="","",VLOOKUP(D11,PRTR法対象物質!$A$3:$B$464,2,FALSE))</f>
        <v/>
      </c>
      <c r="F11" s="207"/>
      <c r="G11" s="207"/>
      <c r="H11" s="45"/>
      <c r="I11" s="45"/>
      <c r="J11" s="45"/>
      <c r="K11" s="586"/>
      <c r="L11" s="587"/>
      <c r="M11" s="588"/>
      <c r="N11" s="46"/>
      <c r="O11" s="191" t="str">
        <f t="shared" si="2"/>
        <v/>
      </c>
      <c r="P11" s="47" t="str">
        <f t="shared" si="1"/>
        <v/>
      </c>
      <c r="Q11" s="185" t="str">
        <f t="shared" si="3"/>
        <v/>
      </c>
      <c r="R11" s="185" t="str">
        <f t="shared" si="4"/>
        <v/>
      </c>
      <c r="S11" s="185" t="str">
        <f t="shared" si="5"/>
        <v/>
      </c>
    </row>
    <row r="12" spans="1:21" ht="38.25" customHeight="1" x14ac:dyDescent="0.2">
      <c r="A12" s="185" t="str">
        <f t="shared" si="0"/>
        <v/>
      </c>
      <c r="B12" s="154"/>
      <c r="C12" s="44">
        <v>5</v>
      </c>
      <c r="D12" s="96"/>
      <c r="E12" s="190" t="str">
        <f>IF(D12="","",VLOOKUP(D12,PRTR法対象物質!$A$3:$B$464,2,FALSE))</f>
        <v/>
      </c>
      <c r="F12" s="207"/>
      <c r="G12" s="207"/>
      <c r="H12" s="45"/>
      <c r="I12" s="45"/>
      <c r="J12" s="45"/>
      <c r="K12" s="586"/>
      <c r="L12" s="587"/>
      <c r="M12" s="588"/>
      <c r="N12" s="46"/>
      <c r="O12" s="191" t="str">
        <f t="shared" si="2"/>
        <v/>
      </c>
      <c r="P12" s="47" t="str">
        <f t="shared" si="1"/>
        <v/>
      </c>
      <c r="Q12" s="185" t="str">
        <f t="shared" si="3"/>
        <v/>
      </c>
      <c r="R12" s="185" t="str">
        <f t="shared" si="4"/>
        <v/>
      </c>
      <c r="S12" s="185" t="str">
        <f t="shared" si="5"/>
        <v/>
      </c>
    </row>
    <row r="13" spans="1:21" ht="38.25" customHeight="1" x14ac:dyDescent="0.2">
      <c r="A13" s="185" t="str">
        <f t="shared" si="0"/>
        <v/>
      </c>
      <c r="B13" s="154"/>
      <c r="C13" s="44">
        <v>6</v>
      </c>
      <c r="D13" s="96"/>
      <c r="E13" s="190" t="str">
        <f>IF(D13="","",VLOOKUP(D13,PRTR法対象物質!$A$3:$B$464,2,FALSE))</f>
        <v/>
      </c>
      <c r="F13" s="207"/>
      <c r="G13" s="207"/>
      <c r="H13" s="45"/>
      <c r="I13" s="45"/>
      <c r="J13" s="45"/>
      <c r="K13" s="586"/>
      <c r="L13" s="587"/>
      <c r="M13" s="588"/>
      <c r="N13" s="46"/>
      <c r="O13" s="191" t="str">
        <f t="shared" si="2"/>
        <v/>
      </c>
      <c r="P13" s="47" t="str">
        <f t="shared" si="1"/>
        <v/>
      </c>
      <c r="Q13" s="185" t="str">
        <f t="shared" si="3"/>
        <v/>
      </c>
      <c r="R13" s="185" t="str">
        <f t="shared" si="4"/>
        <v/>
      </c>
      <c r="S13" s="185" t="str">
        <f t="shared" si="5"/>
        <v/>
      </c>
    </row>
    <row r="14" spans="1:21" ht="38.25" customHeight="1" x14ac:dyDescent="0.2">
      <c r="A14" s="185" t="str">
        <f t="shared" si="0"/>
        <v/>
      </c>
      <c r="B14" s="154"/>
      <c r="C14" s="44">
        <v>7</v>
      </c>
      <c r="D14" s="96"/>
      <c r="E14" s="190" t="str">
        <f>IF(D14="","",VLOOKUP(D14,PRTR法対象物質!$A$3:$B$464,2,FALSE))</f>
        <v/>
      </c>
      <c r="F14" s="207"/>
      <c r="G14" s="207"/>
      <c r="H14" s="45"/>
      <c r="I14" s="45"/>
      <c r="J14" s="45"/>
      <c r="K14" s="586"/>
      <c r="L14" s="587"/>
      <c r="M14" s="588"/>
      <c r="N14" s="46"/>
      <c r="O14" s="191" t="str">
        <f t="shared" si="2"/>
        <v/>
      </c>
      <c r="P14" s="47" t="str">
        <f t="shared" si="1"/>
        <v/>
      </c>
      <c r="Q14" s="185" t="str">
        <f t="shared" si="3"/>
        <v/>
      </c>
      <c r="R14" s="185" t="str">
        <f t="shared" si="4"/>
        <v/>
      </c>
      <c r="S14" s="185" t="str">
        <f t="shared" si="5"/>
        <v/>
      </c>
    </row>
    <row r="15" spans="1:21" ht="38.25" customHeight="1" x14ac:dyDescent="0.2">
      <c r="A15" s="185" t="str">
        <f t="shared" si="0"/>
        <v/>
      </c>
      <c r="B15" s="154"/>
      <c r="C15" s="44">
        <v>8</v>
      </c>
      <c r="D15" s="96"/>
      <c r="E15" s="190" t="str">
        <f>IF(D15="","",VLOOKUP(D15,PRTR法対象物質!$A$3:$B$464,2,FALSE))</f>
        <v/>
      </c>
      <c r="F15" s="207"/>
      <c r="G15" s="207"/>
      <c r="H15" s="45"/>
      <c r="I15" s="45"/>
      <c r="J15" s="45"/>
      <c r="K15" s="586"/>
      <c r="L15" s="587"/>
      <c r="M15" s="588"/>
      <c r="N15" s="46"/>
      <c r="O15" s="191" t="str">
        <f t="shared" si="2"/>
        <v/>
      </c>
      <c r="P15" s="47" t="str">
        <f t="shared" si="1"/>
        <v/>
      </c>
      <c r="Q15" s="185" t="str">
        <f t="shared" si="3"/>
        <v/>
      </c>
      <c r="R15" s="185" t="str">
        <f t="shared" si="4"/>
        <v/>
      </c>
      <c r="S15" s="185" t="str">
        <f t="shared" si="5"/>
        <v/>
      </c>
    </row>
    <row r="16" spans="1:21" ht="38.25" customHeight="1" x14ac:dyDescent="0.2">
      <c r="A16" s="185" t="str">
        <f t="shared" si="0"/>
        <v/>
      </c>
      <c r="B16" s="154"/>
      <c r="C16" s="44">
        <v>9</v>
      </c>
      <c r="D16" s="96"/>
      <c r="E16" s="190" t="str">
        <f>IF(D16="","",VLOOKUP(D16,PRTR法対象物質!$A$3:$B$464,2,FALSE))</f>
        <v/>
      </c>
      <c r="F16" s="207"/>
      <c r="G16" s="207"/>
      <c r="H16" s="45"/>
      <c r="I16" s="45"/>
      <c r="J16" s="45"/>
      <c r="K16" s="586"/>
      <c r="L16" s="587"/>
      <c r="M16" s="588"/>
      <c r="N16" s="46"/>
      <c r="O16" s="191" t="str">
        <f t="shared" si="2"/>
        <v/>
      </c>
      <c r="P16" s="47" t="str">
        <f t="shared" si="1"/>
        <v/>
      </c>
      <c r="Q16" s="185" t="str">
        <f t="shared" si="3"/>
        <v/>
      </c>
      <c r="R16" s="185" t="str">
        <f t="shared" si="4"/>
        <v/>
      </c>
      <c r="S16" s="185" t="str">
        <f t="shared" si="5"/>
        <v/>
      </c>
    </row>
    <row r="17" spans="1:19" ht="38.25" customHeight="1" x14ac:dyDescent="0.2">
      <c r="A17" s="185" t="str">
        <f t="shared" si="0"/>
        <v/>
      </c>
      <c r="B17" s="154"/>
      <c r="C17" s="44">
        <v>10</v>
      </c>
      <c r="D17" s="96"/>
      <c r="E17" s="190" t="str">
        <f>IF(D17="","",VLOOKUP(D17,PRTR法対象物質!$A$3:$B$464,2,FALSE))</f>
        <v/>
      </c>
      <c r="F17" s="207"/>
      <c r="G17" s="207"/>
      <c r="H17" s="45"/>
      <c r="I17" s="45"/>
      <c r="J17" s="45"/>
      <c r="K17" s="586"/>
      <c r="L17" s="587"/>
      <c r="M17" s="588"/>
      <c r="N17" s="46"/>
      <c r="O17" s="191" t="str">
        <f t="shared" si="2"/>
        <v/>
      </c>
      <c r="P17" s="47" t="str">
        <f t="shared" si="1"/>
        <v/>
      </c>
      <c r="Q17" s="185" t="str">
        <f t="shared" si="3"/>
        <v/>
      </c>
      <c r="R17" s="185" t="str">
        <f t="shared" si="4"/>
        <v/>
      </c>
      <c r="S17" s="185" t="str">
        <f t="shared" si="5"/>
        <v/>
      </c>
    </row>
    <row r="18" spans="1:19" ht="38.25" customHeight="1" x14ac:dyDescent="0.2">
      <c r="A18" s="185" t="str">
        <f t="shared" si="0"/>
        <v/>
      </c>
      <c r="B18" s="154"/>
      <c r="C18" s="44">
        <v>11</v>
      </c>
      <c r="D18" s="96"/>
      <c r="E18" s="190" t="str">
        <f>IF(D18="","",VLOOKUP(D18,PRTR法対象物質!$A$3:$B$464,2,FALSE))</f>
        <v/>
      </c>
      <c r="F18" s="207"/>
      <c r="G18" s="207"/>
      <c r="H18" s="45"/>
      <c r="I18" s="45"/>
      <c r="J18" s="45"/>
      <c r="K18" s="586"/>
      <c r="L18" s="587"/>
      <c r="M18" s="588"/>
      <c r="N18" s="46"/>
      <c r="O18" s="191" t="str">
        <f t="shared" si="2"/>
        <v/>
      </c>
      <c r="P18" s="47" t="str">
        <f t="shared" si="1"/>
        <v/>
      </c>
      <c r="Q18" s="185" t="str">
        <f t="shared" si="3"/>
        <v/>
      </c>
      <c r="R18" s="185" t="str">
        <f t="shared" si="4"/>
        <v/>
      </c>
      <c r="S18" s="185" t="str">
        <f t="shared" si="5"/>
        <v/>
      </c>
    </row>
    <row r="19" spans="1:19" ht="38.25" customHeight="1" x14ac:dyDescent="0.2">
      <c r="A19" s="185" t="str">
        <f t="shared" si="0"/>
        <v/>
      </c>
      <c r="B19" s="154"/>
      <c r="C19" s="44">
        <v>12</v>
      </c>
      <c r="D19" s="96"/>
      <c r="E19" s="190" t="str">
        <f>IF(D19="","",VLOOKUP(D19,PRTR法対象物質!$A$3:$B$464,2,FALSE))</f>
        <v/>
      </c>
      <c r="F19" s="207"/>
      <c r="G19" s="207"/>
      <c r="H19" s="45"/>
      <c r="I19" s="45"/>
      <c r="J19" s="45"/>
      <c r="K19" s="586"/>
      <c r="L19" s="587"/>
      <c r="M19" s="588"/>
      <c r="N19" s="46"/>
      <c r="O19" s="191" t="str">
        <f t="shared" si="2"/>
        <v/>
      </c>
      <c r="P19" s="47" t="str">
        <f t="shared" si="1"/>
        <v/>
      </c>
      <c r="Q19" s="185" t="str">
        <f t="shared" si="3"/>
        <v/>
      </c>
      <c r="R19" s="185" t="str">
        <f t="shared" si="4"/>
        <v/>
      </c>
      <c r="S19" s="185" t="str">
        <f t="shared" si="5"/>
        <v/>
      </c>
    </row>
    <row r="20" spans="1:19" ht="38.25" customHeight="1" x14ac:dyDescent="0.2">
      <c r="A20" s="185" t="str">
        <f t="shared" si="0"/>
        <v/>
      </c>
      <c r="B20" s="154"/>
      <c r="C20" s="44">
        <v>13</v>
      </c>
      <c r="D20" s="96"/>
      <c r="E20" s="190" t="str">
        <f>IF(D20="","",VLOOKUP(D20,PRTR法対象物質!$A$3:$B$464,2,FALSE))</f>
        <v/>
      </c>
      <c r="F20" s="207"/>
      <c r="G20" s="207"/>
      <c r="H20" s="45"/>
      <c r="I20" s="45"/>
      <c r="J20" s="45"/>
      <c r="K20" s="586"/>
      <c r="L20" s="587"/>
      <c r="M20" s="588"/>
      <c r="N20" s="46"/>
      <c r="O20" s="191" t="str">
        <f t="shared" si="2"/>
        <v/>
      </c>
      <c r="P20" s="47" t="str">
        <f t="shared" si="1"/>
        <v/>
      </c>
      <c r="Q20" s="185" t="str">
        <f t="shared" si="3"/>
        <v/>
      </c>
      <c r="R20" s="185" t="str">
        <f t="shared" si="4"/>
        <v/>
      </c>
      <c r="S20" s="185" t="str">
        <f t="shared" si="5"/>
        <v/>
      </c>
    </row>
    <row r="21" spans="1:19" ht="38.25" customHeight="1" x14ac:dyDescent="0.2">
      <c r="A21" s="185" t="str">
        <f t="shared" si="0"/>
        <v/>
      </c>
      <c r="B21" s="154"/>
      <c r="C21" s="44">
        <v>14</v>
      </c>
      <c r="D21" s="96"/>
      <c r="E21" s="190" t="str">
        <f>IF(D21="","",VLOOKUP(D21,PRTR法対象物質!$A$3:$B$464,2,FALSE))</f>
        <v/>
      </c>
      <c r="F21" s="207"/>
      <c r="G21" s="207"/>
      <c r="H21" s="45"/>
      <c r="I21" s="45"/>
      <c r="J21" s="45"/>
      <c r="K21" s="586"/>
      <c r="L21" s="587"/>
      <c r="M21" s="588"/>
      <c r="N21" s="46"/>
      <c r="O21" s="191" t="str">
        <f t="shared" si="2"/>
        <v/>
      </c>
      <c r="P21" s="47" t="str">
        <f t="shared" si="1"/>
        <v/>
      </c>
      <c r="Q21" s="185" t="str">
        <f t="shared" si="3"/>
        <v/>
      </c>
      <c r="R21" s="185" t="str">
        <f t="shared" si="4"/>
        <v/>
      </c>
      <c r="S21" s="185" t="str">
        <f t="shared" si="5"/>
        <v/>
      </c>
    </row>
    <row r="22" spans="1:19" ht="38.25" customHeight="1" x14ac:dyDescent="0.2">
      <c r="A22" s="185" t="str">
        <f t="shared" si="0"/>
        <v/>
      </c>
      <c r="B22" s="154"/>
      <c r="C22" s="44">
        <v>15</v>
      </c>
      <c r="D22" s="96"/>
      <c r="E22" s="190" t="str">
        <f>IF(D22="","",VLOOKUP(D22,PRTR法対象物質!$A$3:$B$464,2,FALSE))</f>
        <v/>
      </c>
      <c r="F22" s="207"/>
      <c r="G22" s="207"/>
      <c r="H22" s="45"/>
      <c r="I22" s="45"/>
      <c r="J22" s="45"/>
      <c r="K22" s="586"/>
      <c r="L22" s="587"/>
      <c r="M22" s="588"/>
      <c r="N22" s="46"/>
      <c r="O22" s="191" t="str">
        <f t="shared" si="2"/>
        <v/>
      </c>
      <c r="P22" s="47" t="str">
        <f t="shared" si="1"/>
        <v/>
      </c>
      <c r="Q22" s="185" t="str">
        <f t="shared" si="3"/>
        <v/>
      </c>
      <c r="R22" s="185" t="str">
        <f t="shared" si="4"/>
        <v/>
      </c>
      <c r="S22" s="185" t="str">
        <f t="shared" si="5"/>
        <v/>
      </c>
    </row>
    <row r="23" spans="1:19" ht="38.25" customHeight="1" x14ac:dyDescent="0.2">
      <c r="A23" s="185" t="str">
        <f t="shared" si="0"/>
        <v/>
      </c>
      <c r="B23" s="154"/>
      <c r="C23" s="44">
        <v>16</v>
      </c>
      <c r="D23" s="96"/>
      <c r="E23" s="190" t="str">
        <f>IF(D23="","",VLOOKUP(D23,PRTR法対象物質!$A$3:$B$464,2,FALSE))</f>
        <v/>
      </c>
      <c r="F23" s="207"/>
      <c r="G23" s="207"/>
      <c r="H23" s="45"/>
      <c r="I23" s="45"/>
      <c r="J23" s="45"/>
      <c r="K23" s="586"/>
      <c r="L23" s="587"/>
      <c r="M23" s="588"/>
      <c r="N23" s="46"/>
      <c r="O23" s="191" t="str">
        <f t="shared" si="2"/>
        <v/>
      </c>
      <c r="P23" s="47" t="str">
        <f t="shared" si="1"/>
        <v/>
      </c>
      <c r="Q23" s="185" t="str">
        <f t="shared" si="3"/>
        <v/>
      </c>
      <c r="R23" s="185" t="str">
        <f t="shared" si="4"/>
        <v/>
      </c>
      <c r="S23" s="185" t="str">
        <f t="shared" si="5"/>
        <v/>
      </c>
    </row>
    <row r="24" spans="1:19" ht="38.25" customHeight="1" x14ac:dyDescent="0.2">
      <c r="A24" s="185" t="str">
        <f t="shared" si="0"/>
        <v/>
      </c>
      <c r="B24" s="154"/>
      <c r="C24" s="44">
        <v>17</v>
      </c>
      <c r="D24" s="96"/>
      <c r="E24" s="190" t="str">
        <f>IF(D24="","",VLOOKUP(D24,PRTR法対象物質!$A$3:$B$464,2,FALSE))</f>
        <v/>
      </c>
      <c r="F24" s="207"/>
      <c r="G24" s="207"/>
      <c r="H24" s="45"/>
      <c r="I24" s="45"/>
      <c r="J24" s="45"/>
      <c r="K24" s="586"/>
      <c r="L24" s="587"/>
      <c r="M24" s="588"/>
      <c r="N24" s="46"/>
      <c r="O24" s="191" t="str">
        <f t="shared" si="2"/>
        <v/>
      </c>
      <c r="P24" s="47" t="str">
        <f t="shared" si="1"/>
        <v/>
      </c>
      <c r="Q24" s="185" t="str">
        <f t="shared" si="3"/>
        <v/>
      </c>
      <c r="R24" s="185" t="str">
        <f t="shared" si="4"/>
        <v/>
      </c>
      <c r="S24" s="185" t="str">
        <f t="shared" si="5"/>
        <v/>
      </c>
    </row>
    <row r="25" spans="1:19" ht="38.25" customHeight="1" x14ac:dyDescent="0.2">
      <c r="A25" s="185" t="str">
        <f t="shared" si="0"/>
        <v/>
      </c>
      <c r="B25" s="154"/>
      <c r="C25" s="44">
        <v>18</v>
      </c>
      <c r="D25" s="96"/>
      <c r="E25" s="190" t="str">
        <f>IF(D25="","",VLOOKUP(D25,PRTR法対象物質!$A$3:$B$464,2,FALSE))</f>
        <v/>
      </c>
      <c r="F25" s="207"/>
      <c r="G25" s="207"/>
      <c r="H25" s="45"/>
      <c r="I25" s="45"/>
      <c r="J25" s="45"/>
      <c r="K25" s="586"/>
      <c r="L25" s="587"/>
      <c r="M25" s="588"/>
      <c r="N25" s="46"/>
      <c r="O25" s="191" t="str">
        <f t="shared" si="2"/>
        <v/>
      </c>
      <c r="P25" s="47" t="str">
        <f t="shared" si="1"/>
        <v/>
      </c>
      <c r="Q25" s="185" t="str">
        <f t="shared" si="3"/>
        <v/>
      </c>
      <c r="R25" s="185" t="str">
        <f t="shared" si="4"/>
        <v/>
      </c>
      <c r="S25" s="185" t="str">
        <f t="shared" si="5"/>
        <v/>
      </c>
    </row>
    <row r="26" spans="1:19" ht="38.25" customHeight="1" x14ac:dyDescent="0.2">
      <c r="A26" s="185" t="str">
        <f t="shared" si="0"/>
        <v/>
      </c>
      <c r="B26" s="154"/>
      <c r="C26" s="44">
        <v>19</v>
      </c>
      <c r="D26" s="96"/>
      <c r="E26" s="190" t="str">
        <f>IF(D26="","",VLOOKUP(D26,PRTR法対象物質!$A$3:$B$464,2,FALSE))</f>
        <v/>
      </c>
      <c r="F26" s="207"/>
      <c r="G26" s="207"/>
      <c r="H26" s="45"/>
      <c r="I26" s="45"/>
      <c r="J26" s="45"/>
      <c r="K26" s="586"/>
      <c r="L26" s="587"/>
      <c r="M26" s="588"/>
      <c r="N26" s="46"/>
      <c r="O26" s="191" t="str">
        <f t="shared" si="2"/>
        <v/>
      </c>
      <c r="P26" s="47" t="str">
        <f t="shared" si="1"/>
        <v/>
      </c>
      <c r="Q26" s="185" t="str">
        <f t="shared" si="3"/>
        <v/>
      </c>
      <c r="R26" s="185" t="str">
        <f t="shared" si="4"/>
        <v/>
      </c>
      <c r="S26" s="185" t="str">
        <f t="shared" si="5"/>
        <v/>
      </c>
    </row>
    <row r="27" spans="1:19" ht="38.25" customHeight="1" x14ac:dyDescent="0.2">
      <c r="A27" s="185" t="str">
        <f t="shared" si="0"/>
        <v/>
      </c>
      <c r="B27" s="154"/>
      <c r="C27" s="44">
        <v>20</v>
      </c>
      <c r="D27" s="96"/>
      <c r="E27" s="190" t="str">
        <f>IF(D27="","",VLOOKUP(D27,PRTR法対象物質!$A$3:$B$464,2,FALSE))</f>
        <v/>
      </c>
      <c r="F27" s="207"/>
      <c r="G27" s="207"/>
      <c r="H27" s="45"/>
      <c r="I27" s="45"/>
      <c r="J27" s="45"/>
      <c r="K27" s="586"/>
      <c r="L27" s="587"/>
      <c r="M27" s="588"/>
      <c r="N27" s="46"/>
      <c r="O27" s="191" t="str">
        <f t="shared" si="2"/>
        <v/>
      </c>
      <c r="P27" s="47" t="str">
        <f t="shared" si="1"/>
        <v/>
      </c>
      <c r="Q27" s="185" t="str">
        <f t="shared" si="3"/>
        <v/>
      </c>
      <c r="R27" s="185" t="str">
        <f t="shared" si="4"/>
        <v/>
      </c>
      <c r="S27" s="185" t="str">
        <f t="shared" si="5"/>
        <v/>
      </c>
    </row>
    <row r="28" spans="1:19" ht="19.5" customHeight="1" x14ac:dyDescent="0.2">
      <c r="A28" s="185"/>
      <c r="B28" s="150"/>
      <c r="C28" s="482" t="s">
        <v>553</v>
      </c>
      <c r="D28" s="483"/>
      <c r="E28" s="483"/>
      <c r="F28" s="483"/>
      <c r="G28" s="483"/>
      <c r="H28" s="483"/>
      <c r="I28" s="483"/>
      <c r="J28" s="483"/>
      <c r="K28" s="589"/>
      <c r="L28" s="589"/>
      <c r="M28" s="589"/>
      <c r="N28" s="46"/>
      <c r="O28" s="49"/>
      <c r="P28" s="48"/>
    </row>
    <row r="29" spans="1:19" ht="21" customHeight="1" x14ac:dyDescent="0.2">
      <c r="A29" s="185"/>
      <c r="B29" s="150"/>
      <c r="C29" s="484"/>
      <c r="D29" s="484"/>
      <c r="E29" s="484"/>
      <c r="F29" s="484"/>
      <c r="G29" s="484"/>
      <c r="H29" s="484"/>
      <c r="I29" s="484"/>
      <c r="J29" s="484"/>
      <c r="K29" s="590"/>
      <c r="L29" s="590"/>
      <c r="M29" s="590"/>
      <c r="N29" s="46"/>
      <c r="O29" s="49"/>
      <c r="P29" s="48"/>
    </row>
    <row r="30" spans="1:19" ht="13.5" thickBot="1" x14ac:dyDescent="0.25">
      <c r="A30" s="185"/>
      <c r="B30" s="150"/>
      <c r="C30" s="485"/>
      <c r="D30" s="485"/>
      <c r="E30" s="485"/>
      <c r="F30" s="485"/>
      <c r="G30" s="485"/>
      <c r="H30" s="485"/>
      <c r="I30" s="485"/>
      <c r="J30" s="485"/>
      <c r="K30" s="591"/>
      <c r="L30" s="591"/>
      <c r="M30" s="591"/>
      <c r="N30" s="46"/>
      <c r="O30" s="49"/>
      <c r="P30" s="48"/>
    </row>
    <row r="31" spans="1:19" ht="13.5" thickBot="1" x14ac:dyDescent="0.25">
      <c r="A31" s="185"/>
      <c r="B31" s="150"/>
      <c r="C31" s="23" t="s">
        <v>247</v>
      </c>
      <c r="D31" s="486"/>
      <c r="E31" s="486"/>
      <c r="F31" s="486"/>
      <c r="G31" s="486"/>
      <c r="H31" s="486"/>
      <c r="I31" s="486"/>
      <c r="J31" s="486"/>
      <c r="K31" s="486"/>
      <c r="L31" s="486"/>
      <c r="M31" s="487"/>
      <c r="N31" s="46"/>
      <c r="O31" s="50"/>
      <c r="P31" s="48"/>
    </row>
    <row r="32" spans="1:19" ht="8.25" customHeight="1" thickBot="1" x14ac:dyDescent="0.25">
      <c r="A32" s="185"/>
      <c r="B32" s="152"/>
      <c r="C32" s="26"/>
      <c r="D32" s="26"/>
      <c r="E32" s="26"/>
      <c r="F32" s="26"/>
      <c r="G32" s="26"/>
      <c r="H32" s="26"/>
      <c r="I32" s="26"/>
      <c r="J32" s="26"/>
      <c r="K32" s="26"/>
      <c r="L32" s="26"/>
      <c r="M32" s="26"/>
      <c r="N32" s="51" t="str">
        <f>IF(F29&lt;&gt;"",IF(SUM(J29:L29)&lt;500,"取扱量の確認をして下さい",""),"")</f>
        <v/>
      </c>
      <c r="O32" s="50"/>
      <c r="P32" s="48"/>
    </row>
    <row r="33" spans="1:21" x14ac:dyDescent="0.2">
      <c r="A33" s="185"/>
      <c r="B33" s="149"/>
      <c r="C33" s="7"/>
      <c r="D33" s="7"/>
      <c r="E33" s="7"/>
      <c r="F33" s="7"/>
      <c r="G33" s="7"/>
      <c r="H33" s="7"/>
      <c r="I33" s="7"/>
      <c r="J33" s="7"/>
      <c r="K33" s="7"/>
      <c r="L33" s="7"/>
      <c r="M33" s="7"/>
      <c r="N33" s="52" t="str">
        <f>IF(F30&lt;&gt;"",IF(SUM(J30:L30)&lt;500,"取扱量の確認をして下さい",""),"")</f>
        <v/>
      </c>
      <c r="O33" s="50"/>
      <c r="P33" s="48"/>
    </row>
    <row r="34" spans="1:21" ht="16.5" x14ac:dyDescent="0.2">
      <c r="A34" s="185"/>
      <c r="B34" s="150"/>
      <c r="C34" s="11"/>
      <c r="D34" s="32" t="s">
        <v>219</v>
      </c>
      <c r="E34" s="12"/>
      <c r="F34" s="12" t="s">
        <v>479</v>
      </c>
      <c r="G34" s="12"/>
      <c r="H34" s="14"/>
      <c r="I34" s="33"/>
      <c r="J34" s="34"/>
      <c r="K34" s="35"/>
      <c r="L34" s="36" t="s">
        <v>454</v>
      </c>
      <c r="M34" s="15">
        <v>2</v>
      </c>
      <c r="N34" s="46" t="str">
        <f>IF(F31&lt;&gt;"",IF(SUM(J31:L31)&lt;500,"取扱量の確認をして下さい",""),"")</f>
        <v/>
      </c>
      <c r="O34" s="50"/>
      <c r="P34" s="48"/>
    </row>
    <row r="35" spans="1:21" ht="16.5" x14ac:dyDescent="0.2">
      <c r="A35" s="185"/>
      <c r="B35" s="150"/>
      <c r="C35" s="11"/>
      <c r="D35" s="11"/>
      <c r="E35" s="11"/>
      <c r="F35" s="12"/>
      <c r="G35" s="12"/>
      <c r="H35" s="14"/>
      <c r="I35" s="33"/>
      <c r="J35" s="11"/>
      <c r="K35" s="11"/>
      <c r="L35" s="11"/>
      <c r="M35" s="11"/>
      <c r="N35" s="46" t="str">
        <f>IF(F32&lt;&gt;"",IF(SUM(J32:L32)&lt;500,"取扱量の確認をして下さい",""),"")</f>
        <v/>
      </c>
      <c r="O35" s="50"/>
      <c r="P35" s="48"/>
    </row>
    <row r="36" spans="1:21" ht="9" customHeight="1" x14ac:dyDescent="0.2">
      <c r="A36" s="185"/>
      <c r="B36" s="150"/>
      <c r="C36" s="11"/>
      <c r="D36" s="21"/>
      <c r="E36" s="21"/>
      <c r="F36" s="21"/>
      <c r="G36" s="21"/>
      <c r="H36" s="21"/>
      <c r="I36" s="21"/>
      <c r="J36" s="21"/>
      <c r="K36" s="11"/>
      <c r="L36" s="11"/>
      <c r="M36" s="11"/>
      <c r="N36" s="46" t="str">
        <f>IF(F33&lt;&gt;"",IF(SUM(J33:L33)&lt;500,"取扱量の確認をして下さい",""),"")</f>
        <v/>
      </c>
      <c r="O36" s="50"/>
      <c r="P36" s="48"/>
    </row>
    <row r="37" spans="1:21" ht="21" customHeight="1" x14ac:dyDescent="0.2">
      <c r="A37" s="185"/>
      <c r="B37" s="150"/>
      <c r="C37" s="617" t="s">
        <v>220</v>
      </c>
      <c r="D37" s="601" t="s">
        <v>544</v>
      </c>
      <c r="E37" s="604" t="s">
        <v>545</v>
      </c>
      <c r="F37" s="592" t="s">
        <v>499</v>
      </c>
      <c r="G37" s="607"/>
      <c r="H37" s="611" t="s">
        <v>409</v>
      </c>
      <c r="I37" s="612"/>
      <c r="J37" s="613"/>
      <c r="K37" s="592" t="s">
        <v>221</v>
      </c>
      <c r="L37" s="593"/>
      <c r="M37" s="594"/>
      <c r="N37" s="46"/>
      <c r="O37" s="50"/>
      <c r="P37" s="48"/>
      <c r="Q37" s="38"/>
      <c r="S37" s="17"/>
      <c r="U37" s="17"/>
    </row>
    <row r="38" spans="1:21" ht="17.25" customHeight="1" x14ac:dyDescent="0.2">
      <c r="A38" s="185"/>
      <c r="B38" s="150"/>
      <c r="C38" s="618"/>
      <c r="D38" s="602"/>
      <c r="E38" s="605"/>
      <c r="F38" s="595"/>
      <c r="G38" s="608"/>
      <c r="H38" s="39" t="s">
        <v>248</v>
      </c>
      <c r="I38" s="39" t="s">
        <v>249</v>
      </c>
      <c r="J38" s="40" t="s">
        <v>250</v>
      </c>
      <c r="K38" s="595"/>
      <c r="L38" s="596"/>
      <c r="M38" s="597"/>
      <c r="N38" s="46"/>
      <c r="O38" s="50"/>
      <c r="P38" s="48"/>
      <c r="Q38" s="38"/>
      <c r="S38" s="17"/>
      <c r="U38" s="17"/>
    </row>
    <row r="39" spans="1:21" ht="47.25" customHeight="1" x14ac:dyDescent="0.2">
      <c r="A39" s="185"/>
      <c r="B39" s="150"/>
      <c r="C39" s="619"/>
      <c r="D39" s="603"/>
      <c r="E39" s="606"/>
      <c r="F39" s="609"/>
      <c r="G39" s="610"/>
      <c r="H39" s="41" t="s">
        <v>491</v>
      </c>
      <c r="I39" s="41" t="s">
        <v>492</v>
      </c>
      <c r="J39" s="42" t="s">
        <v>493</v>
      </c>
      <c r="K39" s="598"/>
      <c r="L39" s="599"/>
      <c r="M39" s="600"/>
      <c r="N39" s="46"/>
      <c r="P39" s="53"/>
      <c r="Q39" s="38"/>
      <c r="S39" s="17"/>
      <c r="U39" s="17"/>
    </row>
    <row r="40" spans="1:21" ht="38.25" customHeight="1" x14ac:dyDescent="0.2">
      <c r="A40" s="185" t="str">
        <f t="shared" ref="A40:A59" si="6">IF(E40="","",INDEX(法ＶＯＣ,E40,4))</f>
        <v/>
      </c>
      <c r="B40" s="151"/>
      <c r="C40" s="44">
        <v>21</v>
      </c>
      <c r="D40" s="96"/>
      <c r="E40" s="190" t="str">
        <f>IF(D40="","",VLOOKUP(D40,PRTR法対象物質!$A$3:$B$464,2,FALSE))</f>
        <v/>
      </c>
      <c r="F40" s="207"/>
      <c r="G40" s="207"/>
      <c r="H40" s="45"/>
      <c r="I40" s="45"/>
      <c r="J40" s="45"/>
      <c r="K40" s="614"/>
      <c r="L40" s="615"/>
      <c r="M40" s="616"/>
      <c r="N40" s="46"/>
      <c r="O40" s="191" t="str">
        <f>CONCATENATE(P40,Q40,R40,S40)</f>
        <v/>
      </c>
      <c r="P40" s="47" t="str">
        <f t="shared" ref="P40:P59" si="7">IF(E40&lt;&gt;"",IF(INDEX(法ＶＯＣ,E40,2)="○",IF(SUM(H40:J40)&lt;500,"取扱量が空白又は規定値（500kg)未満です（届出対象であるかを確認してください）。",""),IF(SUM(H40:J40)&lt;1000,"取扱量が空白又は規定値（1000kg)未満です（届出対象であるかを確認してください）。","")),"")</f>
        <v/>
      </c>
      <c r="Q40" s="185" t="str">
        <f>IF(OR(H40="",H40=0),"",IF(H40=INT(H40/10^(INT(LOG10(H40))-1))*10^INT(LOG10(H40)-1),"","取扱量（製造）の有効数字が２桁ではありません。"))</f>
        <v/>
      </c>
      <c r="R40" s="185" t="str">
        <f>IF(OR(I40="",I40=0),"",IF(I40=INT(I40/10^(INT(LOG10(I40))-1))*10^INT(LOG10(I40)-1),"","取扱量（使用）の有効数字が２桁ではありません。"))</f>
        <v/>
      </c>
      <c r="S40" s="185" t="str">
        <f>IF(OR(J40="",J40=0),"",IF(J40=INT(J40/10^(INT(LOG10(J40))-1))*10^INT(LOG10(J40)-1),"","取扱量（その他）の有効数字が２桁ではありません。"))</f>
        <v/>
      </c>
    </row>
    <row r="41" spans="1:21" ht="38.25" customHeight="1" x14ac:dyDescent="0.2">
      <c r="A41" s="185" t="str">
        <f t="shared" si="6"/>
        <v/>
      </c>
      <c r="B41" s="151"/>
      <c r="C41" s="44">
        <v>22</v>
      </c>
      <c r="D41" s="96"/>
      <c r="E41" s="190" t="str">
        <f>IF(D41="","",VLOOKUP(D41,PRTR法対象物質!$A$3:$B$464,2,FALSE))</f>
        <v/>
      </c>
      <c r="F41" s="207"/>
      <c r="G41" s="207"/>
      <c r="H41" s="45"/>
      <c r="I41" s="45"/>
      <c r="J41" s="45"/>
      <c r="K41" s="586"/>
      <c r="L41" s="587"/>
      <c r="M41" s="588"/>
      <c r="N41" s="46"/>
      <c r="O41" s="191" t="str">
        <f t="shared" ref="O41:O59" si="8">CONCATENATE(P41,Q41,R41,S41)</f>
        <v/>
      </c>
      <c r="P41" s="47" t="str">
        <f t="shared" si="7"/>
        <v/>
      </c>
      <c r="Q41" s="185" t="str">
        <f t="shared" ref="Q41:Q59" si="9">IF(OR(H41="",H41=0),"",IF(H41=INT(H41/10^(INT(LOG10(H41))-1))*10^INT(LOG10(H41)-1),"","取扱量（製造）の有効数字が２桁ではありません。"))</f>
        <v/>
      </c>
      <c r="R41" s="185" t="str">
        <f t="shared" ref="R41:R59" si="10">IF(OR(I41="",I41=0),"",IF(I41=INT(I41/10^(INT(LOG10(I41))-1))*10^INT(LOG10(I41)-1),"","取扱量（使用）の有効数字が２桁ではありません。"))</f>
        <v/>
      </c>
      <c r="S41" s="185" t="str">
        <f t="shared" ref="S41:S59" si="11">IF(OR(J41="",J41=0),"",IF(J41=INT(J41/10^(INT(LOG10(J41))-1))*10^INT(LOG10(J41)-1),"","取扱量（その他）の有効数字が２桁ではありません。"))</f>
        <v/>
      </c>
    </row>
    <row r="42" spans="1:21" ht="38.25" customHeight="1" x14ac:dyDescent="0.2">
      <c r="A42" s="185" t="str">
        <f t="shared" si="6"/>
        <v/>
      </c>
      <c r="B42" s="151"/>
      <c r="C42" s="44">
        <v>23</v>
      </c>
      <c r="D42" s="96"/>
      <c r="E42" s="190" t="str">
        <f>IF(D42="","",VLOOKUP(D42,PRTR法対象物質!$A$3:$B$464,2,FALSE))</f>
        <v/>
      </c>
      <c r="F42" s="207"/>
      <c r="G42" s="207"/>
      <c r="H42" s="45"/>
      <c r="I42" s="45"/>
      <c r="J42" s="45"/>
      <c r="K42" s="586"/>
      <c r="L42" s="587"/>
      <c r="M42" s="588"/>
      <c r="N42" s="46"/>
      <c r="O42" s="191" t="str">
        <f t="shared" si="8"/>
        <v/>
      </c>
      <c r="P42" s="47" t="str">
        <f t="shared" si="7"/>
        <v/>
      </c>
      <c r="Q42" s="185" t="str">
        <f t="shared" si="9"/>
        <v/>
      </c>
      <c r="R42" s="185" t="str">
        <f t="shared" si="10"/>
        <v/>
      </c>
      <c r="S42" s="185" t="str">
        <f t="shared" si="11"/>
        <v/>
      </c>
    </row>
    <row r="43" spans="1:21" ht="38.25" customHeight="1" x14ac:dyDescent="0.2">
      <c r="A43" s="185" t="str">
        <f t="shared" si="6"/>
        <v/>
      </c>
      <c r="B43" s="151"/>
      <c r="C43" s="44">
        <v>24</v>
      </c>
      <c r="D43" s="96"/>
      <c r="E43" s="190" t="str">
        <f>IF(D43="","",VLOOKUP(D43,PRTR法対象物質!$A$3:$B$464,2,FALSE))</f>
        <v/>
      </c>
      <c r="F43" s="207"/>
      <c r="G43" s="207"/>
      <c r="H43" s="45"/>
      <c r="I43" s="45"/>
      <c r="J43" s="45"/>
      <c r="K43" s="586"/>
      <c r="L43" s="587"/>
      <c r="M43" s="588"/>
      <c r="N43" s="46"/>
      <c r="O43" s="191" t="str">
        <f t="shared" si="8"/>
        <v/>
      </c>
      <c r="P43" s="47" t="str">
        <f t="shared" si="7"/>
        <v/>
      </c>
      <c r="Q43" s="185" t="str">
        <f t="shared" si="9"/>
        <v/>
      </c>
      <c r="R43" s="185" t="str">
        <f t="shared" si="10"/>
        <v/>
      </c>
      <c r="S43" s="185" t="str">
        <f t="shared" si="11"/>
        <v/>
      </c>
    </row>
    <row r="44" spans="1:21" ht="38.25" customHeight="1" x14ac:dyDescent="0.2">
      <c r="A44" s="185" t="str">
        <f t="shared" si="6"/>
        <v/>
      </c>
      <c r="B44" s="151"/>
      <c r="C44" s="44">
        <v>25</v>
      </c>
      <c r="D44" s="96"/>
      <c r="E44" s="190" t="str">
        <f>IF(D44="","",VLOOKUP(D44,PRTR法対象物質!$A$3:$B$464,2,FALSE))</f>
        <v/>
      </c>
      <c r="F44" s="207"/>
      <c r="G44" s="207"/>
      <c r="H44" s="45"/>
      <c r="I44" s="45"/>
      <c r="J44" s="45"/>
      <c r="K44" s="586"/>
      <c r="L44" s="587"/>
      <c r="M44" s="588"/>
      <c r="N44" s="46"/>
      <c r="O44" s="191" t="str">
        <f t="shared" si="8"/>
        <v/>
      </c>
      <c r="P44" s="47" t="str">
        <f t="shared" si="7"/>
        <v/>
      </c>
      <c r="Q44" s="185" t="str">
        <f t="shared" si="9"/>
        <v/>
      </c>
      <c r="R44" s="185" t="str">
        <f t="shared" si="10"/>
        <v/>
      </c>
      <c r="S44" s="185" t="str">
        <f t="shared" si="11"/>
        <v/>
      </c>
    </row>
    <row r="45" spans="1:21" ht="38.25" customHeight="1" x14ac:dyDescent="0.2">
      <c r="A45" s="185" t="str">
        <f t="shared" si="6"/>
        <v/>
      </c>
      <c r="B45" s="151"/>
      <c r="C45" s="44">
        <v>26</v>
      </c>
      <c r="D45" s="96"/>
      <c r="E45" s="190" t="str">
        <f>IF(D45="","",VLOOKUP(D45,PRTR法対象物質!$A$3:$B$464,2,FALSE))</f>
        <v/>
      </c>
      <c r="F45" s="207"/>
      <c r="G45" s="207"/>
      <c r="H45" s="45"/>
      <c r="I45" s="45"/>
      <c r="J45" s="45"/>
      <c r="K45" s="586"/>
      <c r="L45" s="587"/>
      <c r="M45" s="588"/>
      <c r="N45" s="46"/>
      <c r="O45" s="191" t="str">
        <f t="shared" si="8"/>
        <v/>
      </c>
      <c r="P45" s="47" t="str">
        <f t="shared" si="7"/>
        <v/>
      </c>
      <c r="Q45" s="185" t="str">
        <f t="shared" si="9"/>
        <v/>
      </c>
      <c r="R45" s="185" t="str">
        <f t="shared" si="10"/>
        <v/>
      </c>
      <c r="S45" s="185" t="str">
        <f t="shared" si="11"/>
        <v/>
      </c>
    </row>
    <row r="46" spans="1:21" ht="38.25" customHeight="1" x14ac:dyDescent="0.2">
      <c r="A46" s="185" t="str">
        <f t="shared" si="6"/>
        <v/>
      </c>
      <c r="B46" s="151"/>
      <c r="C46" s="44">
        <v>27</v>
      </c>
      <c r="D46" s="96"/>
      <c r="E46" s="190" t="str">
        <f>IF(D46="","",VLOOKUP(D46,PRTR法対象物質!$A$3:$B$464,2,FALSE))</f>
        <v/>
      </c>
      <c r="F46" s="207"/>
      <c r="G46" s="207"/>
      <c r="H46" s="45"/>
      <c r="I46" s="45"/>
      <c r="J46" s="45"/>
      <c r="K46" s="586"/>
      <c r="L46" s="587"/>
      <c r="M46" s="588"/>
      <c r="N46" s="46"/>
      <c r="O46" s="191" t="str">
        <f t="shared" si="8"/>
        <v/>
      </c>
      <c r="P46" s="47" t="str">
        <f t="shared" si="7"/>
        <v/>
      </c>
      <c r="Q46" s="185" t="str">
        <f t="shared" si="9"/>
        <v/>
      </c>
      <c r="R46" s="185" t="str">
        <f t="shared" si="10"/>
        <v/>
      </c>
      <c r="S46" s="185" t="str">
        <f t="shared" si="11"/>
        <v/>
      </c>
    </row>
    <row r="47" spans="1:21" ht="38.25" customHeight="1" x14ac:dyDescent="0.2">
      <c r="A47" s="185" t="str">
        <f t="shared" si="6"/>
        <v/>
      </c>
      <c r="B47" s="151"/>
      <c r="C47" s="44">
        <v>28</v>
      </c>
      <c r="D47" s="96"/>
      <c r="E47" s="190" t="str">
        <f>IF(D47="","",VLOOKUP(D47,PRTR法対象物質!$A$3:$B$464,2,FALSE))</f>
        <v/>
      </c>
      <c r="F47" s="207"/>
      <c r="G47" s="207"/>
      <c r="H47" s="45"/>
      <c r="I47" s="45"/>
      <c r="J47" s="45"/>
      <c r="K47" s="586"/>
      <c r="L47" s="587"/>
      <c r="M47" s="588"/>
      <c r="N47" s="46"/>
      <c r="O47" s="191" t="str">
        <f t="shared" si="8"/>
        <v/>
      </c>
      <c r="P47" s="47" t="str">
        <f t="shared" si="7"/>
        <v/>
      </c>
      <c r="Q47" s="185" t="str">
        <f t="shared" si="9"/>
        <v/>
      </c>
      <c r="R47" s="185" t="str">
        <f t="shared" si="10"/>
        <v/>
      </c>
      <c r="S47" s="185" t="str">
        <f t="shared" si="11"/>
        <v/>
      </c>
    </row>
    <row r="48" spans="1:21" ht="38.25" customHeight="1" x14ac:dyDescent="0.2">
      <c r="A48" s="185" t="str">
        <f t="shared" si="6"/>
        <v/>
      </c>
      <c r="B48" s="151"/>
      <c r="C48" s="44">
        <v>29</v>
      </c>
      <c r="D48" s="96"/>
      <c r="E48" s="190" t="str">
        <f>IF(D48="","",VLOOKUP(D48,PRTR法対象物質!$A$3:$B$464,2,FALSE))</f>
        <v/>
      </c>
      <c r="F48" s="207"/>
      <c r="G48" s="207"/>
      <c r="H48" s="45"/>
      <c r="I48" s="45"/>
      <c r="J48" s="45"/>
      <c r="K48" s="586"/>
      <c r="L48" s="587"/>
      <c r="M48" s="588"/>
      <c r="N48" s="46"/>
      <c r="O48" s="191" t="str">
        <f t="shared" si="8"/>
        <v/>
      </c>
      <c r="P48" s="47" t="str">
        <f t="shared" si="7"/>
        <v/>
      </c>
      <c r="Q48" s="185" t="str">
        <f t="shared" si="9"/>
        <v/>
      </c>
      <c r="R48" s="185" t="str">
        <f t="shared" si="10"/>
        <v/>
      </c>
      <c r="S48" s="185" t="str">
        <f t="shared" si="11"/>
        <v/>
      </c>
    </row>
    <row r="49" spans="1:19" ht="38.25" customHeight="1" x14ac:dyDescent="0.2">
      <c r="A49" s="185" t="str">
        <f t="shared" si="6"/>
        <v/>
      </c>
      <c r="B49" s="151"/>
      <c r="C49" s="44">
        <v>30</v>
      </c>
      <c r="D49" s="96"/>
      <c r="E49" s="190" t="str">
        <f>IF(D49="","",VLOOKUP(D49,PRTR法対象物質!$A$3:$B$464,2,FALSE))</f>
        <v/>
      </c>
      <c r="F49" s="207"/>
      <c r="G49" s="207"/>
      <c r="H49" s="45"/>
      <c r="I49" s="45"/>
      <c r="J49" s="45"/>
      <c r="K49" s="586"/>
      <c r="L49" s="587"/>
      <c r="M49" s="588"/>
      <c r="N49" s="46"/>
      <c r="O49" s="191" t="str">
        <f t="shared" si="8"/>
        <v/>
      </c>
      <c r="P49" s="47" t="str">
        <f t="shared" si="7"/>
        <v/>
      </c>
      <c r="Q49" s="185" t="str">
        <f t="shared" si="9"/>
        <v/>
      </c>
      <c r="R49" s="185" t="str">
        <f t="shared" si="10"/>
        <v/>
      </c>
      <c r="S49" s="185" t="str">
        <f t="shared" si="11"/>
        <v/>
      </c>
    </row>
    <row r="50" spans="1:19" ht="38.25" customHeight="1" x14ac:dyDescent="0.2">
      <c r="A50" s="185" t="str">
        <f t="shared" si="6"/>
        <v/>
      </c>
      <c r="B50" s="151"/>
      <c r="C50" s="44">
        <v>31</v>
      </c>
      <c r="D50" s="96"/>
      <c r="E50" s="190" t="str">
        <f>IF(D50="","",VLOOKUP(D50,PRTR法対象物質!$A$3:$B$464,2,FALSE))</f>
        <v/>
      </c>
      <c r="F50" s="207"/>
      <c r="G50" s="207"/>
      <c r="H50" s="45"/>
      <c r="I50" s="45"/>
      <c r="J50" s="45"/>
      <c r="K50" s="586"/>
      <c r="L50" s="587"/>
      <c r="M50" s="588"/>
      <c r="N50" s="46"/>
      <c r="O50" s="191" t="str">
        <f t="shared" si="8"/>
        <v/>
      </c>
      <c r="P50" s="47" t="str">
        <f t="shared" si="7"/>
        <v/>
      </c>
      <c r="Q50" s="185" t="str">
        <f t="shared" si="9"/>
        <v/>
      </c>
      <c r="R50" s="185" t="str">
        <f t="shared" si="10"/>
        <v/>
      </c>
      <c r="S50" s="185" t="str">
        <f t="shared" si="11"/>
        <v/>
      </c>
    </row>
    <row r="51" spans="1:19" ht="38.25" customHeight="1" x14ac:dyDescent="0.2">
      <c r="A51" s="185" t="str">
        <f t="shared" si="6"/>
        <v/>
      </c>
      <c r="B51" s="151"/>
      <c r="C51" s="44">
        <v>32</v>
      </c>
      <c r="D51" s="96"/>
      <c r="E51" s="190" t="str">
        <f>IF(D51="","",VLOOKUP(D51,PRTR法対象物質!$A$3:$B$464,2,FALSE))</f>
        <v/>
      </c>
      <c r="F51" s="207"/>
      <c r="G51" s="207"/>
      <c r="H51" s="45"/>
      <c r="I51" s="45"/>
      <c r="J51" s="45"/>
      <c r="K51" s="586"/>
      <c r="L51" s="587"/>
      <c r="M51" s="588"/>
      <c r="N51" s="46"/>
      <c r="O51" s="191" t="str">
        <f t="shared" si="8"/>
        <v/>
      </c>
      <c r="P51" s="47" t="str">
        <f t="shared" si="7"/>
        <v/>
      </c>
      <c r="Q51" s="185" t="str">
        <f t="shared" si="9"/>
        <v/>
      </c>
      <c r="R51" s="185" t="str">
        <f t="shared" si="10"/>
        <v/>
      </c>
      <c r="S51" s="185" t="str">
        <f t="shared" si="11"/>
        <v/>
      </c>
    </row>
    <row r="52" spans="1:19" ht="38.25" customHeight="1" x14ac:dyDescent="0.2">
      <c r="A52" s="185" t="str">
        <f t="shared" si="6"/>
        <v/>
      </c>
      <c r="B52" s="151"/>
      <c r="C52" s="44">
        <v>33</v>
      </c>
      <c r="D52" s="96"/>
      <c r="E52" s="190" t="str">
        <f>IF(D52="","",VLOOKUP(D52,PRTR法対象物質!$A$3:$B$464,2,FALSE))</f>
        <v/>
      </c>
      <c r="F52" s="207"/>
      <c r="G52" s="207"/>
      <c r="H52" s="45"/>
      <c r="I52" s="45"/>
      <c r="J52" s="45"/>
      <c r="K52" s="586"/>
      <c r="L52" s="587"/>
      <c r="M52" s="588"/>
      <c r="N52" s="46"/>
      <c r="O52" s="191" t="str">
        <f t="shared" si="8"/>
        <v/>
      </c>
      <c r="P52" s="47" t="str">
        <f t="shared" si="7"/>
        <v/>
      </c>
      <c r="Q52" s="185" t="str">
        <f t="shared" si="9"/>
        <v/>
      </c>
      <c r="R52" s="185" t="str">
        <f t="shared" si="10"/>
        <v/>
      </c>
      <c r="S52" s="185" t="str">
        <f t="shared" si="11"/>
        <v/>
      </c>
    </row>
    <row r="53" spans="1:19" ht="38.25" customHeight="1" x14ac:dyDescent="0.2">
      <c r="A53" s="185" t="str">
        <f t="shared" si="6"/>
        <v/>
      </c>
      <c r="B53" s="151"/>
      <c r="C53" s="44">
        <v>34</v>
      </c>
      <c r="D53" s="96"/>
      <c r="E53" s="190" t="str">
        <f>IF(D53="","",VLOOKUP(D53,PRTR法対象物質!$A$3:$B$464,2,FALSE))</f>
        <v/>
      </c>
      <c r="F53" s="207"/>
      <c r="G53" s="207"/>
      <c r="H53" s="45"/>
      <c r="I53" s="45"/>
      <c r="J53" s="45"/>
      <c r="K53" s="586"/>
      <c r="L53" s="587"/>
      <c r="M53" s="588"/>
      <c r="N53" s="46"/>
      <c r="O53" s="191" t="str">
        <f t="shared" si="8"/>
        <v/>
      </c>
      <c r="P53" s="47" t="str">
        <f t="shared" si="7"/>
        <v/>
      </c>
      <c r="Q53" s="185" t="str">
        <f t="shared" si="9"/>
        <v/>
      </c>
      <c r="R53" s="185" t="str">
        <f t="shared" si="10"/>
        <v/>
      </c>
      <c r="S53" s="185" t="str">
        <f t="shared" si="11"/>
        <v/>
      </c>
    </row>
    <row r="54" spans="1:19" ht="38.25" customHeight="1" x14ac:dyDescent="0.2">
      <c r="A54" s="185" t="str">
        <f t="shared" si="6"/>
        <v/>
      </c>
      <c r="B54" s="151"/>
      <c r="C54" s="44">
        <v>35</v>
      </c>
      <c r="D54" s="96"/>
      <c r="E54" s="190" t="str">
        <f>IF(D54="","",VLOOKUP(D54,PRTR法対象物質!$A$3:$B$464,2,FALSE))</f>
        <v/>
      </c>
      <c r="F54" s="207"/>
      <c r="G54" s="207"/>
      <c r="H54" s="45"/>
      <c r="I54" s="45"/>
      <c r="J54" s="45"/>
      <c r="K54" s="586"/>
      <c r="L54" s="587"/>
      <c r="M54" s="588"/>
      <c r="N54" s="46"/>
      <c r="O54" s="191" t="str">
        <f t="shared" si="8"/>
        <v/>
      </c>
      <c r="P54" s="47" t="str">
        <f t="shared" si="7"/>
        <v/>
      </c>
      <c r="Q54" s="185" t="str">
        <f t="shared" si="9"/>
        <v/>
      </c>
      <c r="R54" s="185" t="str">
        <f t="shared" si="10"/>
        <v/>
      </c>
      <c r="S54" s="185" t="str">
        <f t="shared" si="11"/>
        <v/>
      </c>
    </row>
    <row r="55" spans="1:19" ht="38.25" customHeight="1" x14ac:dyDescent="0.2">
      <c r="A55" s="185" t="str">
        <f t="shared" si="6"/>
        <v/>
      </c>
      <c r="B55" s="151"/>
      <c r="C55" s="44">
        <v>36</v>
      </c>
      <c r="D55" s="96"/>
      <c r="E55" s="190" t="str">
        <f>IF(D55="","",VLOOKUP(D55,PRTR法対象物質!$A$3:$B$464,2,FALSE))</f>
        <v/>
      </c>
      <c r="F55" s="207"/>
      <c r="G55" s="207"/>
      <c r="H55" s="45"/>
      <c r="I55" s="45"/>
      <c r="J55" s="45"/>
      <c r="K55" s="586"/>
      <c r="L55" s="587"/>
      <c r="M55" s="588"/>
      <c r="N55" s="46"/>
      <c r="O55" s="191" t="str">
        <f t="shared" si="8"/>
        <v/>
      </c>
      <c r="P55" s="47" t="str">
        <f t="shared" si="7"/>
        <v/>
      </c>
      <c r="Q55" s="185" t="str">
        <f t="shared" si="9"/>
        <v/>
      </c>
      <c r="R55" s="185" t="str">
        <f t="shared" si="10"/>
        <v/>
      </c>
      <c r="S55" s="185" t="str">
        <f t="shared" si="11"/>
        <v/>
      </c>
    </row>
    <row r="56" spans="1:19" ht="38.25" customHeight="1" x14ac:dyDescent="0.2">
      <c r="A56" s="185" t="str">
        <f t="shared" si="6"/>
        <v/>
      </c>
      <c r="B56" s="151"/>
      <c r="C56" s="44">
        <v>37</v>
      </c>
      <c r="D56" s="96"/>
      <c r="E56" s="190" t="str">
        <f>IF(D56="","",VLOOKUP(D56,PRTR法対象物質!$A$3:$B$464,2,FALSE))</f>
        <v/>
      </c>
      <c r="F56" s="207"/>
      <c r="G56" s="207"/>
      <c r="H56" s="45"/>
      <c r="I56" s="45"/>
      <c r="J56" s="45"/>
      <c r="K56" s="586"/>
      <c r="L56" s="587"/>
      <c r="M56" s="588"/>
      <c r="N56" s="46"/>
      <c r="O56" s="191" t="str">
        <f t="shared" si="8"/>
        <v/>
      </c>
      <c r="P56" s="47" t="str">
        <f t="shared" si="7"/>
        <v/>
      </c>
      <c r="Q56" s="185" t="str">
        <f t="shared" si="9"/>
        <v/>
      </c>
      <c r="R56" s="185" t="str">
        <f t="shared" si="10"/>
        <v/>
      </c>
      <c r="S56" s="185" t="str">
        <f t="shared" si="11"/>
        <v/>
      </c>
    </row>
    <row r="57" spans="1:19" ht="38.25" customHeight="1" x14ac:dyDescent="0.2">
      <c r="A57" s="185" t="str">
        <f t="shared" si="6"/>
        <v/>
      </c>
      <c r="B57" s="151"/>
      <c r="C57" s="44">
        <v>38</v>
      </c>
      <c r="D57" s="96"/>
      <c r="E57" s="190" t="str">
        <f>IF(D57="","",VLOOKUP(D57,PRTR法対象物質!$A$3:$B$464,2,FALSE))</f>
        <v/>
      </c>
      <c r="F57" s="207"/>
      <c r="G57" s="207"/>
      <c r="H57" s="45"/>
      <c r="I57" s="45"/>
      <c r="J57" s="45"/>
      <c r="K57" s="586"/>
      <c r="L57" s="587"/>
      <c r="M57" s="588"/>
      <c r="N57" s="46"/>
      <c r="O57" s="191" t="str">
        <f t="shared" si="8"/>
        <v/>
      </c>
      <c r="P57" s="47" t="str">
        <f t="shared" si="7"/>
        <v/>
      </c>
      <c r="Q57" s="185" t="str">
        <f t="shared" si="9"/>
        <v/>
      </c>
      <c r="R57" s="185" t="str">
        <f t="shared" si="10"/>
        <v/>
      </c>
      <c r="S57" s="185" t="str">
        <f t="shared" si="11"/>
        <v/>
      </c>
    </row>
    <row r="58" spans="1:19" ht="38.25" customHeight="1" x14ac:dyDescent="0.2">
      <c r="A58" s="185" t="str">
        <f t="shared" si="6"/>
        <v/>
      </c>
      <c r="B58" s="151"/>
      <c r="C58" s="44">
        <v>39</v>
      </c>
      <c r="D58" s="96"/>
      <c r="E58" s="190" t="str">
        <f>IF(D58="","",VLOOKUP(D58,PRTR法対象物質!$A$3:$B$464,2,FALSE))</f>
        <v/>
      </c>
      <c r="F58" s="207"/>
      <c r="G58" s="207"/>
      <c r="H58" s="45"/>
      <c r="I58" s="45"/>
      <c r="J58" s="45"/>
      <c r="K58" s="586"/>
      <c r="L58" s="587"/>
      <c r="M58" s="588"/>
      <c r="N58" s="46"/>
      <c r="O58" s="191" t="str">
        <f t="shared" si="8"/>
        <v/>
      </c>
      <c r="P58" s="47" t="str">
        <f t="shared" si="7"/>
        <v/>
      </c>
      <c r="Q58" s="185" t="str">
        <f t="shared" si="9"/>
        <v/>
      </c>
      <c r="R58" s="185" t="str">
        <f t="shared" si="10"/>
        <v/>
      </c>
      <c r="S58" s="185" t="str">
        <f t="shared" si="11"/>
        <v/>
      </c>
    </row>
    <row r="59" spans="1:19" ht="38.25" customHeight="1" x14ac:dyDescent="0.2">
      <c r="A59" s="185" t="str">
        <f t="shared" si="6"/>
        <v/>
      </c>
      <c r="B59" s="151"/>
      <c r="C59" s="44">
        <v>40</v>
      </c>
      <c r="D59" s="96"/>
      <c r="E59" s="190" t="str">
        <f>IF(D59="","",VLOOKUP(D59,PRTR法対象物質!$A$3:$B$464,2,FALSE))</f>
        <v/>
      </c>
      <c r="F59" s="207"/>
      <c r="G59" s="207"/>
      <c r="H59" s="45"/>
      <c r="I59" s="45"/>
      <c r="J59" s="45"/>
      <c r="K59" s="586"/>
      <c r="L59" s="587"/>
      <c r="M59" s="588"/>
      <c r="N59" s="46"/>
      <c r="O59" s="191" t="str">
        <f t="shared" si="8"/>
        <v/>
      </c>
      <c r="P59" s="47" t="str">
        <f t="shared" si="7"/>
        <v/>
      </c>
      <c r="Q59" s="185" t="str">
        <f t="shared" si="9"/>
        <v/>
      </c>
      <c r="R59" s="185" t="str">
        <f t="shared" si="10"/>
        <v/>
      </c>
      <c r="S59" s="185" t="str">
        <f t="shared" si="11"/>
        <v/>
      </c>
    </row>
    <row r="60" spans="1:19" ht="19.5" customHeight="1" x14ac:dyDescent="0.2">
      <c r="A60" s="185"/>
      <c r="B60" s="150"/>
      <c r="C60" s="482" t="s">
        <v>553</v>
      </c>
      <c r="D60" s="483"/>
      <c r="E60" s="483"/>
      <c r="F60" s="483"/>
      <c r="G60" s="483"/>
      <c r="H60" s="483"/>
      <c r="I60" s="483"/>
      <c r="J60" s="483"/>
      <c r="K60" s="589"/>
      <c r="L60" s="589"/>
      <c r="M60" s="589"/>
      <c r="N60" s="46" t="str">
        <f>IF(F82&lt;&gt;"",IF(SUM(J82:L82)&lt;500,"取扱量の確認をして下さい",""),"")</f>
        <v/>
      </c>
      <c r="O60" s="50"/>
      <c r="P60" s="48"/>
    </row>
    <row r="61" spans="1:19" ht="21" customHeight="1" x14ac:dyDescent="0.2">
      <c r="A61" s="185"/>
      <c r="B61" s="150"/>
      <c r="C61" s="484"/>
      <c r="D61" s="484"/>
      <c r="E61" s="484"/>
      <c r="F61" s="484"/>
      <c r="G61" s="484"/>
      <c r="H61" s="484"/>
      <c r="I61" s="484"/>
      <c r="J61" s="484"/>
      <c r="K61" s="590"/>
      <c r="L61" s="590"/>
      <c r="M61" s="590"/>
      <c r="N61" s="46" t="str">
        <f>IF(F83&lt;&gt;"",IF(SUM(J83:L83)&lt;500,"取扱量の確認をして下さい",""),"")</f>
        <v/>
      </c>
      <c r="O61" s="50"/>
      <c r="P61" s="48"/>
    </row>
    <row r="62" spans="1:19" ht="13.5" thickBot="1" x14ac:dyDescent="0.25">
      <c r="A62" s="185"/>
      <c r="B62" s="150"/>
      <c r="C62" s="485"/>
      <c r="D62" s="485"/>
      <c r="E62" s="485"/>
      <c r="F62" s="485"/>
      <c r="G62" s="485"/>
      <c r="H62" s="485"/>
      <c r="I62" s="485"/>
      <c r="J62" s="485"/>
      <c r="K62" s="591"/>
      <c r="L62" s="591"/>
      <c r="M62" s="591"/>
      <c r="N62" s="46" t="str">
        <f>IF(F84&lt;&gt;"",IF(SUM(J84:L84)&lt;500,"取扱量の確認をして下さい",""),"")</f>
        <v/>
      </c>
      <c r="O62" s="50"/>
      <c r="P62" s="48"/>
    </row>
    <row r="63" spans="1:19" ht="13.5" thickBot="1" x14ac:dyDescent="0.25">
      <c r="A63" s="185"/>
      <c r="B63" s="150"/>
      <c r="C63" s="23" t="s">
        <v>247</v>
      </c>
      <c r="D63" s="486"/>
      <c r="E63" s="486"/>
      <c r="F63" s="486"/>
      <c r="G63" s="486"/>
      <c r="H63" s="486"/>
      <c r="I63" s="486"/>
      <c r="J63" s="486"/>
      <c r="K63" s="486"/>
      <c r="L63" s="486"/>
      <c r="M63" s="487"/>
      <c r="N63" s="46" t="str">
        <f t="shared" ref="N63:N68" si="12">IF(F60&lt;&gt;"",IF(SUM(J60:L60)&lt;500,"取扱量の確認をして下さい",""),"")</f>
        <v/>
      </c>
      <c r="O63" s="50"/>
      <c r="P63" s="48"/>
    </row>
    <row r="64" spans="1:19" ht="8.25" customHeight="1" thickBot="1" x14ac:dyDescent="0.25">
      <c r="A64" s="185"/>
      <c r="B64" s="152"/>
      <c r="C64" s="26"/>
      <c r="D64" s="26"/>
      <c r="E64" s="26"/>
      <c r="F64" s="26"/>
      <c r="G64" s="26"/>
      <c r="H64" s="26"/>
      <c r="I64" s="26"/>
      <c r="J64" s="26"/>
      <c r="K64" s="26"/>
      <c r="L64" s="26"/>
      <c r="M64" s="26"/>
      <c r="N64" s="51" t="str">
        <f t="shared" si="12"/>
        <v/>
      </c>
      <c r="O64" s="50"/>
      <c r="P64" s="48"/>
    </row>
    <row r="65" spans="1:21" x14ac:dyDescent="0.2">
      <c r="A65" s="185"/>
      <c r="B65" s="149"/>
      <c r="C65" s="7"/>
      <c r="D65" s="7"/>
      <c r="E65" s="7"/>
      <c r="F65" s="7"/>
      <c r="G65" s="7"/>
      <c r="H65" s="7"/>
      <c r="I65" s="7"/>
      <c r="J65" s="7"/>
      <c r="K65" s="7"/>
      <c r="L65" s="7"/>
      <c r="M65" s="7"/>
      <c r="N65" s="52" t="str">
        <f t="shared" si="12"/>
        <v/>
      </c>
      <c r="O65" s="50"/>
      <c r="P65" s="48"/>
    </row>
    <row r="66" spans="1:21" ht="16.5" x14ac:dyDescent="0.2">
      <c r="A66" s="185"/>
      <c r="B66" s="150"/>
      <c r="C66" s="11"/>
      <c r="D66" s="32" t="s">
        <v>219</v>
      </c>
      <c r="E66" s="12"/>
      <c r="F66" s="12" t="s">
        <v>479</v>
      </c>
      <c r="G66" s="12"/>
      <c r="H66" s="14"/>
      <c r="I66" s="33"/>
      <c r="J66" s="34"/>
      <c r="K66" s="35"/>
      <c r="L66" s="36" t="s">
        <v>454</v>
      </c>
      <c r="M66" s="15">
        <v>3</v>
      </c>
      <c r="N66" s="46" t="str">
        <f t="shared" si="12"/>
        <v/>
      </c>
      <c r="O66" s="50"/>
      <c r="P66" s="48"/>
    </row>
    <row r="67" spans="1:21" ht="16.5" x14ac:dyDescent="0.2">
      <c r="A67" s="185"/>
      <c r="B67" s="150"/>
      <c r="C67" s="11"/>
      <c r="D67" s="11"/>
      <c r="E67" s="11"/>
      <c r="F67" s="12"/>
      <c r="G67" s="12"/>
      <c r="H67" s="14"/>
      <c r="I67" s="33"/>
      <c r="J67" s="11"/>
      <c r="K67" s="11"/>
      <c r="L67" s="11"/>
      <c r="M67" s="11"/>
      <c r="N67" s="46" t="str">
        <f t="shared" si="12"/>
        <v/>
      </c>
      <c r="O67" s="50"/>
      <c r="P67" s="48"/>
    </row>
    <row r="68" spans="1:21" ht="9" customHeight="1" x14ac:dyDescent="0.2">
      <c r="A68" s="185"/>
      <c r="B68" s="150"/>
      <c r="C68" s="11"/>
      <c r="D68" s="21"/>
      <c r="E68" s="21"/>
      <c r="F68" s="21"/>
      <c r="G68" s="21"/>
      <c r="H68" s="21"/>
      <c r="I68" s="21"/>
      <c r="J68" s="21"/>
      <c r="K68" s="11"/>
      <c r="L68" s="11"/>
      <c r="M68" s="11"/>
      <c r="N68" s="46" t="str">
        <f t="shared" si="12"/>
        <v/>
      </c>
      <c r="O68" s="50"/>
      <c r="P68" s="48"/>
    </row>
    <row r="69" spans="1:21" ht="21" customHeight="1" x14ac:dyDescent="0.2">
      <c r="A69" s="185"/>
      <c r="B69" s="150"/>
      <c r="C69" s="617" t="s">
        <v>220</v>
      </c>
      <c r="D69" s="601" t="s">
        <v>544</v>
      </c>
      <c r="E69" s="604" t="s">
        <v>545</v>
      </c>
      <c r="F69" s="592" t="s">
        <v>499</v>
      </c>
      <c r="G69" s="607"/>
      <c r="H69" s="611" t="s">
        <v>409</v>
      </c>
      <c r="I69" s="612"/>
      <c r="J69" s="613"/>
      <c r="K69" s="592" t="s">
        <v>221</v>
      </c>
      <c r="L69" s="593"/>
      <c r="M69" s="594"/>
      <c r="N69" s="46"/>
      <c r="O69" s="50"/>
      <c r="P69" s="48"/>
      <c r="Q69" s="38"/>
      <c r="S69" s="17"/>
      <c r="U69" s="17"/>
    </row>
    <row r="70" spans="1:21" ht="17.25" customHeight="1" x14ac:dyDescent="0.2">
      <c r="A70" s="185"/>
      <c r="B70" s="150"/>
      <c r="C70" s="618"/>
      <c r="D70" s="602"/>
      <c r="E70" s="605"/>
      <c r="F70" s="595"/>
      <c r="G70" s="608"/>
      <c r="H70" s="39" t="s">
        <v>248</v>
      </c>
      <c r="I70" s="39" t="s">
        <v>249</v>
      </c>
      <c r="J70" s="40" t="s">
        <v>250</v>
      </c>
      <c r="K70" s="595"/>
      <c r="L70" s="596"/>
      <c r="M70" s="597"/>
      <c r="N70" s="46"/>
      <c r="O70" s="50"/>
      <c r="P70" s="48"/>
      <c r="Q70" s="38"/>
      <c r="S70" s="17"/>
      <c r="U70" s="17"/>
    </row>
    <row r="71" spans="1:21" ht="47.25" customHeight="1" x14ac:dyDescent="0.2">
      <c r="A71" s="185"/>
      <c r="B71" s="150"/>
      <c r="C71" s="619"/>
      <c r="D71" s="603"/>
      <c r="E71" s="606"/>
      <c r="F71" s="609"/>
      <c r="G71" s="610"/>
      <c r="H71" s="41" t="s">
        <v>491</v>
      </c>
      <c r="I71" s="41" t="s">
        <v>492</v>
      </c>
      <c r="J71" s="42" t="s">
        <v>493</v>
      </c>
      <c r="K71" s="598"/>
      <c r="L71" s="599"/>
      <c r="M71" s="600"/>
      <c r="N71" s="46"/>
      <c r="P71" s="53"/>
      <c r="Q71" s="38"/>
      <c r="S71" s="17"/>
      <c r="U71" s="17"/>
    </row>
    <row r="72" spans="1:21" ht="38.25" customHeight="1" x14ac:dyDescent="0.2">
      <c r="A72" s="185" t="str">
        <f t="shared" ref="A72:A91" si="13">IF(E72="","",INDEX(法ＶＯＣ,E72,4))</f>
        <v/>
      </c>
      <c r="B72" s="151"/>
      <c r="C72" s="44">
        <v>41</v>
      </c>
      <c r="D72" s="96"/>
      <c r="E72" s="190" t="str">
        <f>IF(D72="","",VLOOKUP(D72,PRTR法対象物質!$A$3:$B$464,2,FALSE))</f>
        <v/>
      </c>
      <c r="F72" s="207"/>
      <c r="G72" s="207"/>
      <c r="H72" s="45"/>
      <c r="I72" s="45"/>
      <c r="J72" s="45"/>
      <c r="K72" s="614"/>
      <c r="L72" s="615"/>
      <c r="M72" s="616"/>
      <c r="N72" s="46"/>
      <c r="O72" s="191" t="str">
        <f>CONCATENATE(P72,Q72,R72,S72)</f>
        <v/>
      </c>
      <c r="P72" s="47" t="str">
        <f t="shared" ref="P72:P91" si="14">IF(E72&lt;&gt;"",IF(INDEX(法ＶＯＣ,E72,2)="○",IF(SUM(H72:J72)&lt;500,"取扱量が空白又は規定値（500kg)未満です（届出対象であるかを確認してください）。",""),IF(SUM(H72:J72)&lt;1000,"取扱量が空白又は規定値（1000kg)未満です（届出対象であるかを確認してください）。","")),"")</f>
        <v/>
      </c>
      <c r="Q72" s="185" t="str">
        <f>IF(OR(H72="",H72=0),"",IF(H72=INT(H72/10^(INT(LOG10(H72))-1))*10^INT(LOG10(H72)-1),"","取扱量（製造）の有効数字が２桁ではありません。"))</f>
        <v/>
      </c>
      <c r="R72" s="185" t="str">
        <f>IF(OR(I72="",I72=0),"",IF(I72=INT(I72/10^(INT(LOG10(I72))-1))*10^INT(LOG10(I72)-1),"","取扱量（使用）の有効数字が２桁ではありません。"))</f>
        <v/>
      </c>
      <c r="S72" s="185" t="str">
        <f>IF(OR(J72="",J72=0),"",IF(J72=INT(J72/10^(INT(LOG10(J72))-1))*10^INT(LOG10(J72)-1),"","取扱量（その他）の有効数字が２桁ではありません。"))</f>
        <v/>
      </c>
    </row>
    <row r="73" spans="1:21" ht="38.25" customHeight="1" x14ac:dyDescent="0.2">
      <c r="A73" s="185" t="str">
        <f t="shared" si="13"/>
        <v/>
      </c>
      <c r="B73" s="151"/>
      <c r="C73" s="44">
        <v>42</v>
      </c>
      <c r="D73" s="96"/>
      <c r="E73" s="190" t="str">
        <f>IF(D73="","",VLOOKUP(D73,PRTR法対象物質!$A$3:$B$464,2,FALSE))</f>
        <v/>
      </c>
      <c r="F73" s="207"/>
      <c r="G73" s="207"/>
      <c r="H73" s="45"/>
      <c r="I73" s="45"/>
      <c r="J73" s="45"/>
      <c r="K73" s="586"/>
      <c r="L73" s="587"/>
      <c r="M73" s="588"/>
      <c r="N73" s="46"/>
      <c r="O73" s="191" t="str">
        <f t="shared" ref="O73:O91" si="15">CONCATENATE(P73,Q73,R73,S73)</f>
        <v/>
      </c>
      <c r="P73" s="47" t="str">
        <f t="shared" si="14"/>
        <v/>
      </c>
      <c r="Q73" s="185" t="str">
        <f t="shared" ref="Q73:Q91" si="16">IF(OR(H73="",H73=0),"",IF(H73=INT(H73/10^(INT(LOG10(H73))-1))*10^INT(LOG10(H73)-1),"","取扱量（製造）の有効数字が２桁ではありません。"))</f>
        <v/>
      </c>
      <c r="R73" s="185" t="str">
        <f t="shared" ref="R73:R91" si="17">IF(OR(I73="",I73=0),"",IF(I73=INT(I73/10^(INT(LOG10(I73))-1))*10^INT(LOG10(I73)-1),"","取扱量（使用）の有効数字が２桁ではありません。"))</f>
        <v/>
      </c>
      <c r="S73" s="185" t="str">
        <f t="shared" ref="S73:S91" si="18">IF(OR(J73="",J73=0),"",IF(J73=INT(J73/10^(INT(LOG10(J73))-1))*10^INT(LOG10(J73)-1),"","取扱量（その他）の有効数字が２桁ではありません。"))</f>
        <v/>
      </c>
    </row>
    <row r="74" spans="1:21" ht="38.25" customHeight="1" x14ac:dyDescent="0.2">
      <c r="A74" s="185" t="str">
        <f t="shared" si="13"/>
        <v/>
      </c>
      <c r="B74" s="151"/>
      <c r="C74" s="44">
        <v>43</v>
      </c>
      <c r="D74" s="96"/>
      <c r="E74" s="190" t="str">
        <f>IF(D74="","",VLOOKUP(D74,PRTR法対象物質!$A$3:$B$464,2,FALSE))</f>
        <v/>
      </c>
      <c r="F74" s="207"/>
      <c r="G74" s="207"/>
      <c r="H74" s="45"/>
      <c r="I74" s="45"/>
      <c r="J74" s="45"/>
      <c r="K74" s="586"/>
      <c r="L74" s="587"/>
      <c r="M74" s="588"/>
      <c r="N74" s="46"/>
      <c r="O74" s="191" t="str">
        <f t="shared" si="15"/>
        <v/>
      </c>
      <c r="P74" s="47" t="str">
        <f t="shared" si="14"/>
        <v/>
      </c>
      <c r="Q74" s="185" t="str">
        <f t="shared" si="16"/>
        <v/>
      </c>
      <c r="R74" s="185" t="str">
        <f t="shared" si="17"/>
        <v/>
      </c>
      <c r="S74" s="185" t="str">
        <f t="shared" si="18"/>
        <v/>
      </c>
    </row>
    <row r="75" spans="1:21" ht="38.25" customHeight="1" x14ac:dyDescent="0.2">
      <c r="A75" s="185" t="str">
        <f t="shared" si="13"/>
        <v/>
      </c>
      <c r="B75" s="151"/>
      <c r="C75" s="44">
        <v>44</v>
      </c>
      <c r="D75" s="96"/>
      <c r="E75" s="190" t="str">
        <f>IF(D75="","",VLOOKUP(D75,PRTR法対象物質!$A$3:$B$464,2,FALSE))</f>
        <v/>
      </c>
      <c r="F75" s="207"/>
      <c r="G75" s="207"/>
      <c r="H75" s="45"/>
      <c r="I75" s="45"/>
      <c r="J75" s="45"/>
      <c r="K75" s="586"/>
      <c r="L75" s="587"/>
      <c r="M75" s="588"/>
      <c r="N75" s="46"/>
      <c r="O75" s="191" t="str">
        <f t="shared" si="15"/>
        <v/>
      </c>
      <c r="P75" s="47" t="str">
        <f t="shared" si="14"/>
        <v/>
      </c>
      <c r="Q75" s="185" t="str">
        <f t="shared" si="16"/>
        <v/>
      </c>
      <c r="R75" s="185" t="str">
        <f t="shared" si="17"/>
        <v/>
      </c>
      <c r="S75" s="185" t="str">
        <f t="shared" si="18"/>
        <v/>
      </c>
    </row>
    <row r="76" spans="1:21" ht="38.25" customHeight="1" x14ac:dyDescent="0.2">
      <c r="A76" s="185" t="str">
        <f t="shared" si="13"/>
        <v/>
      </c>
      <c r="B76" s="151"/>
      <c r="C76" s="44">
        <v>45</v>
      </c>
      <c r="D76" s="96"/>
      <c r="E76" s="190" t="str">
        <f>IF(D76="","",VLOOKUP(D76,PRTR法対象物質!$A$3:$B$464,2,FALSE))</f>
        <v/>
      </c>
      <c r="F76" s="207"/>
      <c r="G76" s="207"/>
      <c r="H76" s="45"/>
      <c r="I76" s="45"/>
      <c r="J76" s="45"/>
      <c r="K76" s="586"/>
      <c r="L76" s="587"/>
      <c r="M76" s="588"/>
      <c r="N76" s="46"/>
      <c r="O76" s="191" t="str">
        <f t="shared" si="15"/>
        <v/>
      </c>
      <c r="P76" s="47" t="str">
        <f t="shared" si="14"/>
        <v/>
      </c>
      <c r="Q76" s="185" t="str">
        <f t="shared" si="16"/>
        <v/>
      </c>
      <c r="R76" s="185" t="str">
        <f t="shared" si="17"/>
        <v/>
      </c>
      <c r="S76" s="185" t="str">
        <f t="shared" si="18"/>
        <v/>
      </c>
    </row>
    <row r="77" spans="1:21" ht="38.25" customHeight="1" x14ac:dyDescent="0.2">
      <c r="A77" s="185" t="str">
        <f t="shared" si="13"/>
        <v/>
      </c>
      <c r="B77" s="151"/>
      <c r="C77" s="44">
        <v>46</v>
      </c>
      <c r="D77" s="96"/>
      <c r="E77" s="190" t="str">
        <f>IF(D77="","",VLOOKUP(D77,PRTR法対象物質!$A$3:$B$464,2,FALSE))</f>
        <v/>
      </c>
      <c r="F77" s="207"/>
      <c r="G77" s="207"/>
      <c r="H77" s="45"/>
      <c r="I77" s="45"/>
      <c r="J77" s="45"/>
      <c r="K77" s="586"/>
      <c r="L77" s="587"/>
      <c r="M77" s="588"/>
      <c r="N77" s="46"/>
      <c r="O77" s="191" t="str">
        <f t="shared" si="15"/>
        <v/>
      </c>
      <c r="P77" s="47" t="str">
        <f t="shared" si="14"/>
        <v/>
      </c>
      <c r="Q77" s="185" t="str">
        <f t="shared" si="16"/>
        <v/>
      </c>
      <c r="R77" s="185" t="str">
        <f t="shared" si="17"/>
        <v/>
      </c>
      <c r="S77" s="185" t="str">
        <f t="shared" si="18"/>
        <v/>
      </c>
    </row>
    <row r="78" spans="1:21" ht="38.25" customHeight="1" x14ac:dyDescent="0.2">
      <c r="A78" s="185" t="str">
        <f t="shared" si="13"/>
        <v/>
      </c>
      <c r="B78" s="151"/>
      <c r="C78" s="44">
        <v>47</v>
      </c>
      <c r="D78" s="96"/>
      <c r="E78" s="190" t="str">
        <f>IF(D78="","",VLOOKUP(D78,PRTR法対象物質!$A$3:$B$464,2,FALSE))</f>
        <v/>
      </c>
      <c r="F78" s="207"/>
      <c r="G78" s="207"/>
      <c r="H78" s="45"/>
      <c r="I78" s="45"/>
      <c r="J78" s="45"/>
      <c r="K78" s="586"/>
      <c r="L78" s="587"/>
      <c r="M78" s="588"/>
      <c r="N78" s="46"/>
      <c r="O78" s="191" t="str">
        <f t="shared" si="15"/>
        <v/>
      </c>
      <c r="P78" s="47" t="str">
        <f t="shared" si="14"/>
        <v/>
      </c>
      <c r="Q78" s="185" t="str">
        <f t="shared" si="16"/>
        <v/>
      </c>
      <c r="R78" s="185" t="str">
        <f t="shared" si="17"/>
        <v/>
      </c>
      <c r="S78" s="185" t="str">
        <f t="shared" si="18"/>
        <v/>
      </c>
    </row>
    <row r="79" spans="1:21" ht="38.25" customHeight="1" x14ac:dyDescent="0.2">
      <c r="A79" s="185" t="str">
        <f t="shared" si="13"/>
        <v/>
      </c>
      <c r="B79" s="151"/>
      <c r="C79" s="44">
        <v>48</v>
      </c>
      <c r="D79" s="96"/>
      <c r="E79" s="190" t="str">
        <f>IF(D79="","",VLOOKUP(D79,PRTR法対象物質!$A$3:$B$464,2,FALSE))</f>
        <v/>
      </c>
      <c r="F79" s="207"/>
      <c r="G79" s="207"/>
      <c r="H79" s="45"/>
      <c r="I79" s="45"/>
      <c r="J79" s="45"/>
      <c r="K79" s="586"/>
      <c r="L79" s="587"/>
      <c r="M79" s="588"/>
      <c r="N79" s="46"/>
      <c r="O79" s="191" t="str">
        <f t="shared" si="15"/>
        <v/>
      </c>
      <c r="P79" s="47" t="str">
        <f t="shared" si="14"/>
        <v/>
      </c>
      <c r="Q79" s="185" t="str">
        <f t="shared" si="16"/>
        <v/>
      </c>
      <c r="R79" s="185" t="str">
        <f t="shared" si="17"/>
        <v/>
      </c>
      <c r="S79" s="185" t="str">
        <f t="shared" si="18"/>
        <v/>
      </c>
    </row>
    <row r="80" spans="1:21" ht="38.25" customHeight="1" x14ac:dyDescent="0.2">
      <c r="A80" s="185" t="str">
        <f t="shared" si="13"/>
        <v/>
      </c>
      <c r="B80" s="151"/>
      <c r="C80" s="44">
        <v>49</v>
      </c>
      <c r="D80" s="96"/>
      <c r="E80" s="190" t="str">
        <f>IF(D80="","",VLOOKUP(D80,PRTR法対象物質!$A$3:$B$464,2,FALSE))</f>
        <v/>
      </c>
      <c r="F80" s="207"/>
      <c r="G80" s="207"/>
      <c r="H80" s="45"/>
      <c r="I80" s="45"/>
      <c r="J80" s="45"/>
      <c r="K80" s="586"/>
      <c r="L80" s="587"/>
      <c r="M80" s="588"/>
      <c r="N80" s="46"/>
      <c r="O80" s="191" t="str">
        <f t="shared" si="15"/>
        <v/>
      </c>
      <c r="P80" s="47" t="str">
        <f t="shared" si="14"/>
        <v/>
      </c>
      <c r="Q80" s="185" t="str">
        <f t="shared" si="16"/>
        <v/>
      </c>
      <c r="R80" s="185" t="str">
        <f t="shared" si="17"/>
        <v/>
      </c>
      <c r="S80" s="185" t="str">
        <f t="shared" si="18"/>
        <v/>
      </c>
    </row>
    <row r="81" spans="1:19" ht="38.25" customHeight="1" x14ac:dyDescent="0.2">
      <c r="A81" s="185" t="str">
        <f t="shared" si="13"/>
        <v/>
      </c>
      <c r="B81" s="151"/>
      <c r="C81" s="44">
        <v>50</v>
      </c>
      <c r="D81" s="96"/>
      <c r="E81" s="190" t="str">
        <f>IF(D81="","",VLOOKUP(D81,PRTR法対象物質!$A$3:$B$464,2,FALSE))</f>
        <v/>
      </c>
      <c r="F81" s="207"/>
      <c r="G81" s="207"/>
      <c r="H81" s="45"/>
      <c r="I81" s="45"/>
      <c r="J81" s="45"/>
      <c r="K81" s="586"/>
      <c r="L81" s="587"/>
      <c r="M81" s="588"/>
      <c r="N81" s="46"/>
      <c r="O81" s="191" t="str">
        <f t="shared" si="15"/>
        <v/>
      </c>
      <c r="P81" s="47" t="str">
        <f t="shared" si="14"/>
        <v/>
      </c>
      <c r="Q81" s="185" t="str">
        <f t="shared" si="16"/>
        <v/>
      </c>
      <c r="R81" s="185" t="str">
        <f t="shared" si="17"/>
        <v/>
      </c>
      <c r="S81" s="185" t="str">
        <f t="shared" si="18"/>
        <v/>
      </c>
    </row>
    <row r="82" spans="1:19" ht="38.25" customHeight="1" x14ac:dyDescent="0.2">
      <c r="A82" s="185" t="str">
        <f t="shared" si="13"/>
        <v/>
      </c>
      <c r="B82" s="151"/>
      <c r="C82" s="44">
        <v>51</v>
      </c>
      <c r="D82" s="96"/>
      <c r="E82" s="190" t="str">
        <f>IF(D82="","",VLOOKUP(D82,PRTR法対象物質!$A$3:$B$464,2,FALSE))</f>
        <v/>
      </c>
      <c r="F82" s="207"/>
      <c r="G82" s="207"/>
      <c r="H82" s="45"/>
      <c r="I82" s="45"/>
      <c r="J82" s="45"/>
      <c r="K82" s="586"/>
      <c r="L82" s="587"/>
      <c r="M82" s="588"/>
      <c r="N82" s="46"/>
      <c r="O82" s="191" t="str">
        <f t="shared" si="15"/>
        <v/>
      </c>
      <c r="P82" s="47" t="str">
        <f t="shared" si="14"/>
        <v/>
      </c>
      <c r="Q82" s="185" t="str">
        <f t="shared" si="16"/>
        <v/>
      </c>
      <c r="R82" s="185" t="str">
        <f t="shared" si="17"/>
        <v/>
      </c>
      <c r="S82" s="185" t="str">
        <f t="shared" si="18"/>
        <v/>
      </c>
    </row>
    <row r="83" spans="1:19" ht="38.25" customHeight="1" x14ac:dyDescent="0.2">
      <c r="A83" s="185" t="str">
        <f t="shared" si="13"/>
        <v/>
      </c>
      <c r="B83" s="151"/>
      <c r="C83" s="44">
        <v>52</v>
      </c>
      <c r="D83" s="96"/>
      <c r="E83" s="190" t="str">
        <f>IF(D83="","",VLOOKUP(D83,PRTR法対象物質!$A$3:$B$464,2,FALSE))</f>
        <v/>
      </c>
      <c r="F83" s="207"/>
      <c r="G83" s="207"/>
      <c r="H83" s="45"/>
      <c r="I83" s="45"/>
      <c r="J83" s="45"/>
      <c r="K83" s="586"/>
      <c r="L83" s="587"/>
      <c r="M83" s="588"/>
      <c r="N83" s="46"/>
      <c r="O83" s="191" t="str">
        <f t="shared" si="15"/>
        <v/>
      </c>
      <c r="P83" s="47" t="str">
        <f t="shared" si="14"/>
        <v/>
      </c>
      <c r="Q83" s="185" t="str">
        <f t="shared" si="16"/>
        <v/>
      </c>
      <c r="R83" s="185" t="str">
        <f t="shared" si="17"/>
        <v/>
      </c>
      <c r="S83" s="185" t="str">
        <f t="shared" si="18"/>
        <v/>
      </c>
    </row>
    <row r="84" spans="1:19" ht="38.25" customHeight="1" x14ac:dyDescent="0.2">
      <c r="A84" s="185" t="str">
        <f t="shared" si="13"/>
        <v/>
      </c>
      <c r="B84" s="151"/>
      <c r="C84" s="44">
        <v>53</v>
      </c>
      <c r="D84" s="96"/>
      <c r="E84" s="190" t="str">
        <f>IF(D84="","",VLOOKUP(D84,PRTR法対象物質!$A$3:$B$464,2,FALSE))</f>
        <v/>
      </c>
      <c r="F84" s="207"/>
      <c r="G84" s="207"/>
      <c r="H84" s="45"/>
      <c r="I84" s="45"/>
      <c r="J84" s="45"/>
      <c r="K84" s="586"/>
      <c r="L84" s="587"/>
      <c r="M84" s="588"/>
      <c r="N84" s="46"/>
      <c r="O84" s="191" t="str">
        <f t="shared" si="15"/>
        <v/>
      </c>
      <c r="P84" s="47" t="str">
        <f t="shared" si="14"/>
        <v/>
      </c>
      <c r="Q84" s="185" t="str">
        <f t="shared" si="16"/>
        <v/>
      </c>
      <c r="R84" s="185" t="str">
        <f t="shared" si="17"/>
        <v/>
      </c>
      <c r="S84" s="185" t="str">
        <f t="shared" si="18"/>
        <v/>
      </c>
    </row>
    <row r="85" spans="1:19" ht="38.25" customHeight="1" x14ac:dyDescent="0.2">
      <c r="A85" s="185" t="str">
        <f t="shared" si="13"/>
        <v/>
      </c>
      <c r="B85" s="151"/>
      <c r="C85" s="44">
        <v>54</v>
      </c>
      <c r="D85" s="96"/>
      <c r="E85" s="190" t="str">
        <f>IF(D85="","",VLOOKUP(D85,PRTR法対象物質!$A$3:$B$464,2,FALSE))</f>
        <v/>
      </c>
      <c r="F85" s="207"/>
      <c r="G85" s="207"/>
      <c r="H85" s="45"/>
      <c r="I85" s="45"/>
      <c r="J85" s="45"/>
      <c r="K85" s="586"/>
      <c r="L85" s="587"/>
      <c r="M85" s="588"/>
      <c r="N85" s="46"/>
      <c r="O85" s="191" t="str">
        <f t="shared" si="15"/>
        <v/>
      </c>
      <c r="P85" s="47" t="str">
        <f t="shared" si="14"/>
        <v/>
      </c>
      <c r="Q85" s="185" t="str">
        <f t="shared" si="16"/>
        <v/>
      </c>
      <c r="R85" s="185" t="str">
        <f t="shared" si="17"/>
        <v/>
      </c>
      <c r="S85" s="185" t="str">
        <f t="shared" si="18"/>
        <v/>
      </c>
    </row>
    <row r="86" spans="1:19" ht="38.25" customHeight="1" x14ac:dyDescent="0.2">
      <c r="A86" s="185" t="str">
        <f t="shared" si="13"/>
        <v/>
      </c>
      <c r="B86" s="151"/>
      <c r="C86" s="44">
        <v>55</v>
      </c>
      <c r="D86" s="96"/>
      <c r="E86" s="190" t="str">
        <f>IF(D86="","",VLOOKUP(D86,PRTR法対象物質!$A$3:$B$464,2,FALSE))</f>
        <v/>
      </c>
      <c r="F86" s="207"/>
      <c r="G86" s="207"/>
      <c r="H86" s="45"/>
      <c r="I86" s="45"/>
      <c r="J86" s="45"/>
      <c r="K86" s="586"/>
      <c r="L86" s="587"/>
      <c r="M86" s="588"/>
      <c r="N86" s="46"/>
      <c r="O86" s="191" t="str">
        <f t="shared" si="15"/>
        <v/>
      </c>
      <c r="P86" s="47" t="str">
        <f t="shared" si="14"/>
        <v/>
      </c>
      <c r="Q86" s="185" t="str">
        <f t="shared" si="16"/>
        <v/>
      </c>
      <c r="R86" s="185" t="str">
        <f t="shared" si="17"/>
        <v/>
      </c>
      <c r="S86" s="185" t="str">
        <f t="shared" si="18"/>
        <v/>
      </c>
    </row>
    <row r="87" spans="1:19" ht="38.25" customHeight="1" x14ac:dyDescent="0.2">
      <c r="A87" s="185" t="str">
        <f t="shared" si="13"/>
        <v/>
      </c>
      <c r="B87" s="151"/>
      <c r="C87" s="44">
        <v>56</v>
      </c>
      <c r="D87" s="96"/>
      <c r="E87" s="190" t="str">
        <f>IF(D87="","",VLOOKUP(D87,PRTR法対象物質!$A$3:$B$464,2,FALSE))</f>
        <v/>
      </c>
      <c r="F87" s="207"/>
      <c r="G87" s="207"/>
      <c r="H87" s="45"/>
      <c r="I87" s="45"/>
      <c r="J87" s="45"/>
      <c r="K87" s="586"/>
      <c r="L87" s="587"/>
      <c r="M87" s="588"/>
      <c r="N87" s="46"/>
      <c r="O87" s="191" t="str">
        <f t="shared" si="15"/>
        <v/>
      </c>
      <c r="P87" s="47" t="str">
        <f t="shared" si="14"/>
        <v/>
      </c>
      <c r="Q87" s="185" t="str">
        <f t="shared" si="16"/>
        <v/>
      </c>
      <c r="R87" s="185" t="str">
        <f t="shared" si="17"/>
        <v/>
      </c>
      <c r="S87" s="185" t="str">
        <f t="shared" si="18"/>
        <v/>
      </c>
    </row>
    <row r="88" spans="1:19" ht="38.25" customHeight="1" x14ac:dyDescent="0.2">
      <c r="A88" s="185" t="str">
        <f t="shared" si="13"/>
        <v/>
      </c>
      <c r="B88" s="151"/>
      <c r="C88" s="44">
        <v>57</v>
      </c>
      <c r="D88" s="96"/>
      <c r="E88" s="190" t="str">
        <f>IF(D88="","",VLOOKUP(D88,PRTR法対象物質!$A$3:$B$464,2,FALSE))</f>
        <v/>
      </c>
      <c r="F88" s="207"/>
      <c r="G88" s="207"/>
      <c r="H88" s="45"/>
      <c r="I88" s="45"/>
      <c r="J88" s="45"/>
      <c r="K88" s="586"/>
      <c r="L88" s="587"/>
      <c r="M88" s="588"/>
      <c r="N88" s="46"/>
      <c r="O88" s="191" t="str">
        <f t="shared" si="15"/>
        <v/>
      </c>
      <c r="P88" s="47" t="str">
        <f t="shared" si="14"/>
        <v/>
      </c>
      <c r="Q88" s="185" t="str">
        <f t="shared" si="16"/>
        <v/>
      </c>
      <c r="R88" s="185" t="str">
        <f t="shared" si="17"/>
        <v/>
      </c>
      <c r="S88" s="185" t="str">
        <f t="shared" si="18"/>
        <v/>
      </c>
    </row>
    <row r="89" spans="1:19" ht="38.25" customHeight="1" x14ac:dyDescent="0.2">
      <c r="A89" s="185" t="str">
        <f t="shared" si="13"/>
        <v/>
      </c>
      <c r="B89" s="151"/>
      <c r="C89" s="44">
        <v>58</v>
      </c>
      <c r="D89" s="96"/>
      <c r="E89" s="190" t="str">
        <f>IF(D89="","",VLOOKUP(D89,PRTR法対象物質!$A$3:$B$464,2,FALSE))</f>
        <v/>
      </c>
      <c r="F89" s="207"/>
      <c r="G89" s="207"/>
      <c r="H89" s="45"/>
      <c r="I89" s="45"/>
      <c r="J89" s="45"/>
      <c r="K89" s="586"/>
      <c r="L89" s="587"/>
      <c r="M89" s="588"/>
      <c r="N89" s="46"/>
      <c r="O89" s="191" t="str">
        <f t="shared" si="15"/>
        <v/>
      </c>
      <c r="P89" s="47" t="str">
        <f t="shared" si="14"/>
        <v/>
      </c>
      <c r="Q89" s="185" t="str">
        <f t="shared" si="16"/>
        <v/>
      </c>
      <c r="R89" s="185" t="str">
        <f t="shared" si="17"/>
        <v/>
      </c>
      <c r="S89" s="185" t="str">
        <f t="shared" si="18"/>
        <v/>
      </c>
    </row>
    <row r="90" spans="1:19" ht="38.25" customHeight="1" x14ac:dyDescent="0.2">
      <c r="A90" s="185" t="str">
        <f t="shared" si="13"/>
        <v/>
      </c>
      <c r="B90" s="151"/>
      <c r="C90" s="44">
        <v>59</v>
      </c>
      <c r="D90" s="96"/>
      <c r="E90" s="190" t="str">
        <f>IF(D90="","",VLOOKUP(D90,PRTR法対象物質!$A$3:$B$464,2,FALSE))</f>
        <v/>
      </c>
      <c r="F90" s="207"/>
      <c r="G90" s="207"/>
      <c r="H90" s="45"/>
      <c r="I90" s="45"/>
      <c r="J90" s="45"/>
      <c r="K90" s="586"/>
      <c r="L90" s="587"/>
      <c r="M90" s="588"/>
      <c r="N90" s="46"/>
      <c r="O90" s="191" t="str">
        <f t="shared" si="15"/>
        <v/>
      </c>
      <c r="P90" s="47" t="str">
        <f t="shared" si="14"/>
        <v/>
      </c>
      <c r="Q90" s="185" t="str">
        <f t="shared" si="16"/>
        <v/>
      </c>
      <c r="R90" s="185" t="str">
        <f t="shared" si="17"/>
        <v/>
      </c>
      <c r="S90" s="185" t="str">
        <f t="shared" si="18"/>
        <v/>
      </c>
    </row>
    <row r="91" spans="1:19" ht="38.25" customHeight="1" x14ac:dyDescent="0.2">
      <c r="A91" s="185" t="str">
        <f t="shared" si="13"/>
        <v/>
      </c>
      <c r="B91" s="151"/>
      <c r="C91" s="44">
        <v>60</v>
      </c>
      <c r="D91" s="96"/>
      <c r="E91" s="190" t="str">
        <f>IF(D91="","",VLOOKUP(D91,PRTR法対象物質!$A$3:$B$464,2,FALSE))</f>
        <v/>
      </c>
      <c r="F91" s="207"/>
      <c r="G91" s="207"/>
      <c r="H91" s="45"/>
      <c r="I91" s="45"/>
      <c r="J91" s="45"/>
      <c r="K91" s="586"/>
      <c r="L91" s="587"/>
      <c r="M91" s="588"/>
      <c r="N91" s="46"/>
      <c r="O91" s="191" t="str">
        <f t="shared" si="15"/>
        <v/>
      </c>
      <c r="P91" s="47" t="str">
        <f t="shared" si="14"/>
        <v/>
      </c>
      <c r="Q91" s="185" t="str">
        <f t="shared" si="16"/>
        <v/>
      </c>
      <c r="R91" s="185" t="str">
        <f t="shared" si="17"/>
        <v/>
      </c>
      <c r="S91" s="185" t="str">
        <f t="shared" si="18"/>
        <v/>
      </c>
    </row>
    <row r="92" spans="1:19" ht="19.5" customHeight="1" x14ac:dyDescent="0.2">
      <c r="A92" s="185"/>
      <c r="B92" s="150"/>
      <c r="C92" s="482" t="s">
        <v>553</v>
      </c>
      <c r="D92" s="483"/>
      <c r="E92" s="483"/>
      <c r="F92" s="483"/>
      <c r="G92" s="483"/>
      <c r="H92" s="483"/>
      <c r="I92" s="483"/>
      <c r="J92" s="483"/>
      <c r="K92" s="589"/>
      <c r="L92" s="589"/>
      <c r="M92" s="589"/>
      <c r="N92" s="46" t="str">
        <f>IF(F89&lt;&gt;"",IF(SUM(J89:L89)&lt;500,"取扱量の確認をして下さい",""),"")</f>
        <v/>
      </c>
      <c r="O92" s="50"/>
      <c r="P92" s="48"/>
    </row>
    <row r="93" spans="1:19" ht="21" customHeight="1" x14ac:dyDescent="0.2">
      <c r="A93" s="185"/>
      <c r="B93" s="150"/>
      <c r="C93" s="484"/>
      <c r="D93" s="484"/>
      <c r="E93" s="484"/>
      <c r="F93" s="484"/>
      <c r="G93" s="484"/>
      <c r="H93" s="484"/>
      <c r="I93" s="484"/>
      <c r="J93" s="484"/>
      <c r="K93" s="590"/>
      <c r="L93" s="590"/>
      <c r="M93" s="590"/>
      <c r="N93" s="46" t="str">
        <f>IF(F90&lt;&gt;"",IF(SUM(J90:L90)&lt;500,"取扱量の確認をして下さい",""),"")</f>
        <v/>
      </c>
      <c r="O93" s="50"/>
      <c r="P93" s="48"/>
    </row>
    <row r="94" spans="1:19" ht="13.5" thickBot="1" x14ac:dyDescent="0.25">
      <c r="A94" s="185"/>
      <c r="B94" s="150"/>
      <c r="C94" s="485"/>
      <c r="D94" s="485"/>
      <c r="E94" s="485"/>
      <c r="F94" s="485"/>
      <c r="G94" s="485"/>
      <c r="H94" s="485"/>
      <c r="I94" s="485"/>
      <c r="J94" s="485"/>
      <c r="K94" s="591"/>
      <c r="L94" s="591"/>
      <c r="M94" s="591"/>
      <c r="N94" s="46" t="str">
        <f>IF(F91&lt;&gt;"",IF(SUM(J91:L91)&lt;500,"取扱量の確認をして下さい",""),"")</f>
        <v/>
      </c>
      <c r="O94" s="50"/>
      <c r="P94" s="48"/>
    </row>
    <row r="95" spans="1:19" ht="13.5" thickBot="1" x14ac:dyDescent="0.25">
      <c r="A95" s="185"/>
      <c r="B95" s="150"/>
      <c r="C95" s="23" t="s">
        <v>247</v>
      </c>
      <c r="D95" s="486"/>
      <c r="E95" s="486"/>
      <c r="F95" s="486"/>
      <c r="G95" s="486"/>
      <c r="H95" s="486"/>
      <c r="I95" s="486"/>
      <c r="J95" s="486"/>
      <c r="K95" s="486"/>
      <c r="L95" s="486"/>
      <c r="M95" s="487"/>
      <c r="N95" s="46" t="str">
        <f>IF(F92&lt;&gt;"",IF(SUM(J92:L92)&lt;500,"取扱量の確認をして下さい",""),"")</f>
        <v/>
      </c>
      <c r="O95" s="50"/>
      <c r="P95" s="48"/>
    </row>
    <row r="96" spans="1:19" ht="8.25" customHeight="1" thickBot="1" x14ac:dyDescent="0.25">
      <c r="A96" s="185"/>
      <c r="B96" s="152"/>
      <c r="C96" s="26"/>
      <c r="D96" s="26"/>
      <c r="E96" s="26"/>
      <c r="F96" s="26"/>
      <c r="G96" s="26"/>
      <c r="H96" s="26"/>
      <c r="I96" s="26"/>
      <c r="J96" s="26"/>
      <c r="K96" s="26"/>
      <c r="L96" s="26"/>
      <c r="M96" s="26"/>
      <c r="N96" s="51" t="str">
        <f>IF(F93&lt;&gt;"",IF(SUM(J93:L93)&lt;500,"取扱量の確認をして下さい",""),"")</f>
        <v/>
      </c>
      <c r="O96" s="50"/>
      <c r="P96" s="48"/>
    </row>
    <row r="97" spans="1:21" x14ac:dyDescent="0.2">
      <c r="A97" s="185"/>
      <c r="B97" s="149"/>
      <c r="C97" s="7"/>
      <c r="D97" s="7"/>
      <c r="E97" s="7"/>
      <c r="F97" s="7"/>
      <c r="G97" s="7"/>
      <c r="H97" s="7"/>
      <c r="I97" s="7"/>
      <c r="J97" s="7"/>
      <c r="K97" s="7"/>
      <c r="L97" s="7"/>
      <c r="M97" s="7"/>
      <c r="N97" s="52" t="str">
        <f>IF(F95&lt;&gt;"",IF(SUM(J95:L95)&lt;500,"取扱量の確認をして下さい",""),"")</f>
        <v/>
      </c>
      <c r="O97" s="50"/>
      <c r="P97" s="48"/>
    </row>
    <row r="98" spans="1:21" ht="16.5" x14ac:dyDescent="0.2">
      <c r="A98" s="185"/>
      <c r="B98" s="150"/>
      <c r="C98" s="11"/>
      <c r="D98" s="32" t="s">
        <v>219</v>
      </c>
      <c r="E98" s="12"/>
      <c r="F98" s="12" t="s">
        <v>479</v>
      </c>
      <c r="G98" s="12"/>
      <c r="H98" s="14"/>
      <c r="I98" s="33"/>
      <c r="J98" s="34"/>
      <c r="K98" s="35"/>
      <c r="L98" s="36" t="s">
        <v>454</v>
      </c>
      <c r="M98" s="15">
        <v>4</v>
      </c>
      <c r="N98" s="46"/>
      <c r="O98" s="50"/>
      <c r="P98" s="48"/>
    </row>
    <row r="99" spans="1:21" ht="16.5" x14ac:dyDescent="0.2">
      <c r="A99" s="185"/>
      <c r="B99" s="150"/>
      <c r="C99" s="11"/>
      <c r="D99" s="11"/>
      <c r="E99" s="11"/>
      <c r="F99" s="12"/>
      <c r="G99" s="12"/>
      <c r="H99" s="14"/>
      <c r="I99" s="33"/>
      <c r="J99" s="11"/>
      <c r="K99" s="11"/>
      <c r="L99" s="11"/>
      <c r="M99" s="11"/>
      <c r="N99" s="46"/>
      <c r="O99" s="50"/>
      <c r="P99" s="48"/>
    </row>
    <row r="100" spans="1:21" ht="9" customHeight="1" x14ac:dyDescent="0.2">
      <c r="A100" s="185"/>
      <c r="B100" s="150"/>
      <c r="C100" s="11"/>
      <c r="D100" s="21"/>
      <c r="E100" s="21"/>
      <c r="F100" s="21"/>
      <c r="G100" s="21"/>
      <c r="H100" s="21"/>
      <c r="I100" s="21"/>
      <c r="J100" s="21"/>
      <c r="K100" s="11"/>
      <c r="L100" s="11"/>
      <c r="M100" s="11"/>
      <c r="N100" s="46"/>
      <c r="O100" s="50"/>
      <c r="P100" s="48"/>
    </row>
    <row r="101" spans="1:21" ht="21" customHeight="1" x14ac:dyDescent="0.2">
      <c r="A101" s="185"/>
      <c r="B101" s="150"/>
      <c r="C101" s="617" t="s">
        <v>220</v>
      </c>
      <c r="D101" s="601" t="s">
        <v>544</v>
      </c>
      <c r="E101" s="604" t="s">
        <v>545</v>
      </c>
      <c r="F101" s="592" t="s">
        <v>499</v>
      </c>
      <c r="G101" s="607"/>
      <c r="H101" s="611" t="s">
        <v>409</v>
      </c>
      <c r="I101" s="612"/>
      <c r="J101" s="613"/>
      <c r="K101" s="592" t="s">
        <v>221</v>
      </c>
      <c r="L101" s="593"/>
      <c r="M101" s="594"/>
      <c r="N101" s="46"/>
      <c r="O101" s="50"/>
      <c r="P101" s="48"/>
      <c r="Q101" s="38"/>
      <c r="S101" s="17"/>
      <c r="U101" s="17"/>
    </row>
    <row r="102" spans="1:21" ht="17.25" customHeight="1" x14ac:dyDescent="0.2">
      <c r="A102" s="185"/>
      <c r="B102" s="150"/>
      <c r="C102" s="618"/>
      <c r="D102" s="602"/>
      <c r="E102" s="605"/>
      <c r="F102" s="595"/>
      <c r="G102" s="608"/>
      <c r="H102" s="39" t="s">
        <v>248</v>
      </c>
      <c r="I102" s="39" t="s">
        <v>249</v>
      </c>
      <c r="J102" s="40" t="s">
        <v>250</v>
      </c>
      <c r="K102" s="595"/>
      <c r="L102" s="596"/>
      <c r="M102" s="597"/>
      <c r="N102" s="46"/>
      <c r="O102" s="50"/>
      <c r="P102" s="48"/>
      <c r="Q102" s="38"/>
      <c r="S102" s="17"/>
      <c r="U102" s="17"/>
    </row>
    <row r="103" spans="1:21" ht="47.25" customHeight="1" x14ac:dyDescent="0.2">
      <c r="A103" s="185"/>
      <c r="B103" s="150"/>
      <c r="C103" s="619"/>
      <c r="D103" s="603"/>
      <c r="E103" s="606"/>
      <c r="F103" s="609"/>
      <c r="G103" s="610"/>
      <c r="H103" s="41" t="s">
        <v>491</v>
      </c>
      <c r="I103" s="41" t="s">
        <v>492</v>
      </c>
      <c r="J103" s="42" t="s">
        <v>493</v>
      </c>
      <c r="K103" s="598"/>
      <c r="L103" s="599"/>
      <c r="M103" s="600"/>
      <c r="N103" s="46"/>
      <c r="P103" s="53"/>
      <c r="Q103" s="38"/>
      <c r="S103" s="17"/>
      <c r="U103" s="17"/>
    </row>
    <row r="104" spans="1:21" ht="38.25" customHeight="1" x14ac:dyDescent="0.2">
      <c r="A104" s="185" t="str">
        <f t="shared" ref="A104:A123" si="19">IF(E104="","",INDEX(法ＶＯＣ,E104,4))</f>
        <v/>
      </c>
      <c r="B104" s="151"/>
      <c r="C104" s="44">
        <v>61</v>
      </c>
      <c r="D104" s="96"/>
      <c r="E104" s="190" t="str">
        <f>IF(D104="","",VLOOKUP(D104,PRTR法対象物質!$A$3:$B$464,2,FALSE))</f>
        <v/>
      </c>
      <c r="F104" s="207"/>
      <c r="G104" s="207"/>
      <c r="H104" s="45"/>
      <c r="I104" s="45"/>
      <c r="J104" s="45"/>
      <c r="K104" s="614"/>
      <c r="L104" s="615"/>
      <c r="M104" s="616"/>
      <c r="N104" s="46"/>
      <c r="O104" s="191" t="str">
        <f>CONCATENATE(P104,Q104,R104,S104)</f>
        <v/>
      </c>
      <c r="P104" s="47" t="str">
        <f t="shared" ref="P104:P123" si="20">IF(E104&lt;&gt;"",IF(INDEX(法ＶＯＣ,E104,2)="○",IF(SUM(H104:J104)&lt;500,"取扱量が空白又は規定値（500kg)未満です（届出対象であるかを確認してください）。",""),IF(SUM(H104:J104)&lt;1000,"取扱量が空白又は規定値（1000kg)未満です（届出対象であるかを確認してください）。","")),"")</f>
        <v/>
      </c>
      <c r="Q104" s="185" t="str">
        <f>IF(OR(H104="",H104=0),"",IF(H104=INT(H104/10^(INT(LOG10(H104))-1))*10^INT(LOG10(H104)-1),"","取扱量（製造）の有効数字が２桁ではありません。"))</f>
        <v/>
      </c>
      <c r="R104" s="185" t="str">
        <f>IF(OR(I104="",I104=0),"",IF(I104=INT(I104/10^(INT(LOG10(I104))-1))*10^INT(LOG10(I104)-1),"","取扱量（使用）の有効数字が２桁ではありません。"))</f>
        <v/>
      </c>
      <c r="S104" s="185" t="str">
        <f>IF(OR(J104="",J104=0),"",IF(J104=INT(J104/10^(INT(LOG10(J104))-1))*10^INT(LOG10(J104)-1),"","取扱量（その他）の有効数字が２桁ではありません。"))</f>
        <v/>
      </c>
    </row>
    <row r="105" spans="1:21" ht="38.25" customHeight="1" x14ac:dyDescent="0.2">
      <c r="A105" s="185" t="str">
        <f t="shared" si="19"/>
        <v/>
      </c>
      <c r="B105" s="151"/>
      <c r="C105" s="44">
        <v>62</v>
      </c>
      <c r="D105" s="96"/>
      <c r="E105" s="190" t="str">
        <f>IF(D105="","",VLOOKUP(D105,PRTR法対象物質!$A$3:$B$464,2,FALSE))</f>
        <v/>
      </c>
      <c r="F105" s="207"/>
      <c r="G105" s="207"/>
      <c r="H105" s="45"/>
      <c r="I105" s="45"/>
      <c r="J105" s="45"/>
      <c r="K105" s="586"/>
      <c r="L105" s="587"/>
      <c r="M105" s="588"/>
      <c r="N105" s="46"/>
      <c r="O105" s="191" t="str">
        <f t="shared" ref="O105:O123" si="21">CONCATENATE(P105,Q105,R105,S105)</f>
        <v/>
      </c>
      <c r="P105" s="47" t="str">
        <f t="shared" si="20"/>
        <v/>
      </c>
      <c r="Q105" s="185" t="str">
        <f t="shared" ref="Q105:Q123" si="22">IF(OR(H105="",H105=0),"",IF(H105=INT(H105/10^(INT(LOG10(H105))-1))*10^INT(LOG10(H105)-1),"","取扱量（製造）の有効数字が２桁ではありません。"))</f>
        <v/>
      </c>
      <c r="R105" s="185" t="str">
        <f t="shared" ref="R105:R123" si="23">IF(OR(I105="",I105=0),"",IF(I105=INT(I105/10^(INT(LOG10(I105))-1))*10^INT(LOG10(I105)-1),"","取扱量（使用）の有効数字が２桁ではありません。"))</f>
        <v/>
      </c>
      <c r="S105" s="185" t="str">
        <f t="shared" ref="S105:S123" si="24">IF(OR(J105="",J105=0),"",IF(J105=INT(J105/10^(INT(LOG10(J105))-1))*10^INT(LOG10(J105)-1),"","取扱量（その他）の有効数字が２桁ではありません。"))</f>
        <v/>
      </c>
    </row>
    <row r="106" spans="1:21" ht="38.25" customHeight="1" x14ac:dyDescent="0.2">
      <c r="A106" s="185" t="str">
        <f t="shared" si="19"/>
        <v/>
      </c>
      <c r="B106" s="151"/>
      <c r="C106" s="44">
        <v>63</v>
      </c>
      <c r="D106" s="96"/>
      <c r="E106" s="190" t="str">
        <f>IF(D106="","",VLOOKUP(D106,PRTR法対象物質!$A$3:$B$464,2,FALSE))</f>
        <v/>
      </c>
      <c r="F106" s="207"/>
      <c r="G106" s="207"/>
      <c r="H106" s="45"/>
      <c r="I106" s="45"/>
      <c r="J106" s="45"/>
      <c r="K106" s="586"/>
      <c r="L106" s="587"/>
      <c r="M106" s="588"/>
      <c r="N106" s="46"/>
      <c r="O106" s="191" t="str">
        <f t="shared" si="21"/>
        <v/>
      </c>
      <c r="P106" s="47" t="str">
        <f t="shared" si="20"/>
        <v/>
      </c>
      <c r="Q106" s="185" t="str">
        <f t="shared" si="22"/>
        <v/>
      </c>
      <c r="R106" s="185" t="str">
        <f t="shared" si="23"/>
        <v/>
      </c>
      <c r="S106" s="185" t="str">
        <f t="shared" si="24"/>
        <v/>
      </c>
    </row>
    <row r="107" spans="1:21" ht="38.25" customHeight="1" x14ac:dyDescent="0.2">
      <c r="A107" s="185" t="str">
        <f t="shared" si="19"/>
        <v/>
      </c>
      <c r="B107" s="151"/>
      <c r="C107" s="44">
        <v>64</v>
      </c>
      <c r="D107" s="96"/>
      <c r="E107" s="190" t="str">
        <f>IF(D107="","",VLOOKUP(D107,PRTR法対象物質!$A$3:$B$464,2,FALSE))</f>
        <v/>
      </c>
      <c r="F107" s="207"/>
      <c r="G107" s="207"/>
      <c r="H107" s="45"/>
      <c r="I107" s="45"/>
      <c r="J107" s="45"/>
      <c r="K107" s="586"/>
      <c r="L107" s="587"/>
      <c r="M107" s="588"/>
      <c r="N107" s="46"/>
      <c r="O107" s="191" t="str">
        <f t="shared" si="21"/>
        <v/>
      </c>
      <c r="P107" s="47" t="str">
        <f t="shared" si="20"/>
        <v/>
      </c>
      <c r="Q107" s="185" t="str">
        <f t="shared" si="22"/>
        <v/>
      </c>
      <c r="R107" s="185" t="str">
        <f t="shared" si="23"/>
        <v/>
      </c>
      <c r="S107" s="185" t="str">
        <f t="shared" si="24"/>
        <v/>
      </c>
    </row>
    <row r="108" spans="1:21" ht="38.25" customHeight="1" x14ac:dyDescent="0.2">
      <c r="A108" s="185" t="str">
        <f t="shared" si="19"/>
        <v/>
      </c>
      <c r="B108" s="151"/>
      <c r="C108" s="44">
        <v>65</v>
      </c>
      <c r="D108" s="96"/>
      <c r="E108" s="190" t="str">
        <f>IF(D108="","",VLOOKUP(D108,PRTR法対象物質!$A$3:$B$464,2,FALSE))</f>
        <v/>
      </c>
      <c r="F108" s="207"/>
      <c r="G108" s="207"/>
      <c r="H108" s="45"/>
      <c r="I108" s="45"/>
      <c r="J108" s="45"/>
      <c r="K108" s="586"/>
      <c r="L108" s="587"/>
      <c r="M108" s="588"/>
      <c r="N108" s="46"/>
      <c r="O108" s="191" t="str">
        <f t="shared" si="21"/>
        <v/>
      </c>
      <c r="P108" s="47" t="str">
        <f t="shared" si="20"/>
        <v/>
      </c>
      <c r="Q108" s="185" t="str">
        <f t="shared" si="22"/>
        <v/>
      </c>
      <c r="R108" s="185" t="str">
        <f t="shared" si="23"/>
        <v/>
      </c>
      <c r="S108" s="185" t="str">
        <f t="shared" si="24"/>
        <v/>
      </c>
    </row>
    <row r="109" spans="1:21" ht="38.25" customHeight="1" x14ac:dyDescent="0.2">
      <c r="A109" s="185" t="str">
        <f t="shared" si="19"/>
        <v/>
      </c>
      <c r="B109" s="151"/>
      <c r="C109" s="44">
        <v>66</v>
      </c>
      <c r="D109" s="96"/>
      <c r="E109" s="190" t="str">
        <f>IF(D109="","",VLOOKUP(D109,PRTR法対象物質!$A$3:$B$464,2,FALSE))</f>
        <v/>
      </c>
      <c r="F109" s="207"/>
      <c r="G109" s="207"/>
      <c r="H109" s="45"/>
      <c r="I109" s="45"/>
      <c r="J109" s="45"/>
      <c r="K109" s="586"/>
      <c r="L109" s="587"/>
      <c r="M109" s="588"/>
      <c r="N109" s="46"/>
      <c r="O109" s="191" t="str">
        <f t="shared" si="21"/>
        <v/>
      </c>
      <c r="P109" s="47" t="str">
        <f t="shared" si="20"/>
        <v/>
      </c>
      <c r="Q109" s="185" t="str">
        <f t="shared" si="22"/>
        <v/>
      </c>
      <c r="R109" s="185" t="str">
        <f t="shared" si="23"/>
        <v/>
      </c>
      <c r="S109" s="185" t="str">
        <f t="shared" si="24"/>
        <v/>
      </c>
    </row>
    <row r="110" spans="1:21" ht="38.25" customHeight="1" x14ac:dyDescent="0.2">
      <c r="A110" s="185" t="str">
        <f t="shared" si="19"/>
        <v/>
      </c>
      <c r="B110" s="151"/>
      <c r="C110" s="44">
        <v>67</v>
      </c>
      <c r="D110" s="96"/>
      <c r="E110" s="190" t="str">
        <f>IF(D110="","",VLOOKUP(D110,PRTR法対象物質!$A$3:$B$464,2,FALSE))</f>
        <v/>
      </c>
      <c r="F110" s="207"/>
      <c r="G110" s="207"/>
      <c r="H110" s="45"/>
      <c r="I110" s="45"/>
      <c r="J110" s="45"/>
      <c r="K110" s="586"/>
      <c r="L110" s="587"/>
      <c r="M110" s="588"/>
      <c r="N110" s="46"/>
      <c r="O110" s="191" t="str">
        <f t="shared" si="21"/>
        <v/>
      </c>
      <c r="P110" s="47" t="str">
        <f t="shared" si="20"/>
        <v/>
      </c>
      <c r="Q110" s="185" t="str">
        <f t="shared" si="22"/>
        <v/>
      </c>
      <c r="R110" s="185" t="str">
        <f t="shared" si="23"/>
        <v/>
      </c>
      <c r="S110" s="185" t="str">
        <f t="shared" si="24"/>
        <v/>
      </c>
    </row>
    <row r="111" spans="1:21" ht="38.25" customHeight="1" x14ac:dyDescent="0.2">
      <c r="A111" s="185" t="str">
        <f t="shared" si="19"/>
        <v/>
      </c>
      <c r="B111" s="151"/>
      <c r="C111" s="44">
        <v>68</v>
      </c>
      <c r="D111" s="96"/>
      <c r="E111" s="190" t="str">
        <f>IF(D111="","",VLOOKUP(D111,PRTR法対象物質!$A$3:$B$464,2,FALSE))</f>
        <v/>
      </c>
      <c r="F111" s="207"/>
      <c r="G111" s="207"/>
      <c r="H111" s="45"/>
      <c r="I111" s="45"/>
      <c r="J111" s="45"/>
      <c r="K111" s="586"/>
      <c r="L111" s="587"/>
      <c r="M111" s="588"/>
      <c r="N111" s="46"/>
      <c r="O111" s="191" t="str">
        <f t="shared" si="21"/>
        <v/>
      </c>
      <c r="P111" s="47" t="str">
        <f t="shared" si="20"/>
        <v/>
      </c>
      <c r="Q111" s="185" t="str">
        <f t="shared" si="22"/>
        <v/>
      </c>
      <c r="R111" s="185" t="str">
        <f t="shared" si="23"/>
        <v/>
      </c>
      <c r="S111" s="185" t="str">
        <f t="shared" si="24"/>
        <v/>
      </c>
    </row>
    <row r="112" spans="1:21" ht="38.25" customHeight="1" x14ac:dyDescent="0.2">
      <c r="A112" s="185" t="str">
        <f t="shared" si="19"/>
        <v/>
      </c>
      <c r="B112" s="151"/>
      <c r="C112" s="44">
        <v>69</v>
      </c>
      <c r="D112" s="96"/>
      <c r="E112" s="190" t="str">
        <f>IF(D112="","",VLOOKUP(D112,PRTR法対象物質!$A$3:$B$464,2,FALSE))</f>
        <v/>
      </c>
      <c r="F112" s="207"/>
      <c r="G112" s="207"/>
      <c r="H112" s="45"/>
      <c r="I112" s="45"/>
      <c r="J112" s="45"/>
      <c r="K112" s="586"/>
      <c r="L112" s="587"/>
      <c r="M112" s="588"/>
      <c r="N112" s="46"/>
      <c r="O112" s="191" t="str">
        <f t="shared" si="21"/>
        <v/>
      </c>
      <c r="P112" s="47" t="str">
        <f t="shared" si="20"/>
        <v/>
      </c>
      <c r="Q112" s="185" t="str">
        <f t="shared" si="22"/>
        <v/>
      </c>
      <c r="R112" s="185" t="str">
        <f t="shared" si="23"/>
        <v/>
      </c>
      <c r="S112" s="185" t="str">
        <f t="shared" si="24"/>
        <v/>
      </c>
    </row>
    <row r="113" spans="1:19" ht="38.25" customHeight="1" x14ac:dyDescent="0.2">
      <c r="A113" s="185" t="str">
        <f t="shared" si="19"/>
        <v/>
      </c>
      <c r="B113" s="151"/>
      <c r="C113" s="44">
        <v>70</v>
      </c>
      <c r="D113" s="96"/>
      <c r="E113" s="190" t="str">
        <f>IF(D113="","",VLOOKUP(D113,PRTR法対象物質!$A$3:$B$464,2,FALSE))</f>
        <v/>
      </c>
      <c r="F113" s="207"/>
      <c r="G113" s="207"/>
      <c r="H113" s="45"/>
      <c r="I113" s="45"/>
      <c r="J113" s="45"/>
      <c r="K113" s="586"/>
      <c r="L113" s="587"/>
      <c r="M113" s="588"/>
      <c r="N113" s="46"/>
      <c r="O113" s="191" t="str">
        <f t="shared" si="21"/>
        <v/>
      </c>
      <c r="P113" s="47" t="str">
        <f t="shared" si="20"/>
        <v/>
      </c>
      <c r="Q113" s="185" t="str">
        <f t="shared" si="22"/>
        <v/>
      </c>
      <c r="R113" s="185" t="str">
        <f t="shared" si="23"/>
        <v/>
      </c>
      <c r="S113" s="185" t="str">
        <f t="shared" si="24"/>
        <v/>
      </c>
    </row>
    <row r="114" spans="1:19" ht="38.25" customHeight="1" x14ac:dyDescent="0.2">
      <c r="A114" s="185" t="str">
        <f t="shared" si="19"/>
        <v/>
      </c>
      <c r="B114" s="151"/>
      <c r="C114" s="44">
        <v>71</v>
      </c>
      <c r="D114" s="96"/>
      <c r="E114" s="190" t="str">
        <f>IF(D114="","",VLOOKUP(D114,PRTR法対象物質!$A$3:$B$464,2,FALSE))</f>
        <v/>
      </c>
      <c r="F114" s="207"/>
      <c r="G114" s="207"/>
      <c r="H114" s="45"/>
      <c r="I114" s="45"/>
      <c r="J114" s="45"/>
      <c r="K114" s="586"/>
      <c r="L114" s="587"/>
      <c r="M114" s="588"/>
      <c r="N114" s="46"/>
      <c r="O114" s="191" t="str">
        <f t="shared" si="21"/>
        <v/>
      </c>
      <c r="P114" s="47" t="str">
        <f t="shared" si="20"/>
        <v/>
      </c>
      <c r="Q114" s="185" t="str">
        <f t="shared" si="22"/>
        <v/>
      </c>
      <c r="R114" s="185" t="str">
        <f t="shared" si="23"/>
        <v/>
      </c>
      <c r="S114" s="185" t="str">
        <f t="shared" si="24"/>
        <v/>
      </c>
    </row>
    <row r="115" spans="1:19" ht="38.25" customHeight="1" x14ac:dyDescent="0.2">
      <c r="A115" s="185" t="str">
        <f t="shared" si="19"/>
        <v/>
      </c>
      <c r="B115" s="151"/>
      <c r="C115" s="44">
        <v>72</v>
      </c>
      <c r="D115" s="96"/>
      <c r="E115" s="190" t="str">
        <f>IF(D115="","",VLOOKUP(D115,PRTR法対象物質!$A$3:$B$464,2,FALSE))</f>
        <v/>
      </c>
      <c r="F115" s="207"/>
      <c r="G115" s="207"/>
      <c r="H115" s="45"/>
      <c r="I115" s="45"/>
      <c r="J115" s="45"/>
      <c r="K115" s="586"/>
      <c r="L115" s="587"/>
      <c r="M115" s="588"/>
      <c r="N115" s="46"/>
      <c r="O115" s="191" t="str">
        <f t="shared" si="21"/>
        <v/>
      </c>
      <c r="P115" s="47" t="str">
        <f t="shared" si="20"/>
        <v/>
      </c>
      <c r="Q115" s="185" t="str">
        <f t="shared" si="22"/>
        <v/>
      </c>
      <c r="R115" s="185" t="str">
        <f t="shared" si="23"/>
        <v/>
      </c>
      <c r="S115" s="185" t="str">
        <f t="shared" si="24"/>
        <v/>
      </c>
    </row>
    <row r="116" spans="1:19" ht="38.25" customHeight="1" x14ac:dyDescent="0.2">
      <c r="A116" s="185" t="str">
        <f t="shared" si="19"/>
        <v/>
      </c>
      <c r="B116" s="151"/>
      <c r="C116" s="44">
        <v>73</v>
      </c>
      <c r="D116" s="96"/>
      <c r="E116" s="190" t="str">
        <f>IF(D116="","",VLOOKUP(D116,PRTR法対象物質!$A$3:$B$464,2,FALSE))</f>
        <v/>
      </c>
      <c r="F116" s="207"/>
      <c r="G116" s="207"/>
      <c r="H116" s="45"/>
      <c r="I116" s="45"/>
      <c r="J116" s="45"/>
      <c r="K116" s="586"/>
      <c r="L116" s="587"/>
      <c r="M116" s="588"/>
      <c r="N116" s="46"/>
      <c r="O116" s="191" t="str">
        <f t="shared" si="21"/>
        <v/>
      </c>
      <c r="P116" s="47" t="str">
        <f t="shared" si="20"/>
        <v/>
      </c>
      <c r="Q116" s="185" t="str">
        <f t="shared" si="22"/>
        <v/>
      </c>
      <c r="R116" s="185" t="str">
        <f t="shared" si="23"/>
        <v/>
      </c>
      <c r="S116" s="185" t="str">
        <f t="shared" si="24"/>
        <v/>
      </c>
    </row>
    <row r="117" spans="1:19" ht="38.25" customHeight="1" x14ac:dyDescent="0.2">
      <c r="A117" s="185" t="str">
        <f t="shared" si="19"/>
        <v/>
      </c>
      <c r="B117" s="151"/>
      <c r="C117" s="44">
        <v>74</v>
      </c>
      <c r="D117" s="96"/>
      <c r="E117" s="190" t="str">
        <f>IF(D117="","",VLOOKUP(D117,PRTR法対象物質!$A$3:$B$464,2,FALSE))</f>
        <v/>
      </c>
      <c r="F117" s="207"/>
      <c r="G117" s="207"/>
      <c r="H117" s="45"/>
      <c r="I117" s="45"/>
      <c r="J117" s="45"/>
      <c r="K117" s="586"/>
      <c r="L117" s="587"/>
      <c r="M117" s="588"/>
      <c r="N117" s="46"/>
      <c r="O117" s="191" t="str">
        <f t="shared" si="21"/>
        <v/>
      </c>
      <c r="P117" s="47" t="str">
        <f t="shared" si="20"/>
        <v/>
      </c>
      <c r="Q117" s="185" t="str">
        <f t="shared" si="22"/>
        <v/>
      </c>
      <c r="R117" s="185" t="str">
        <f t="shared" si="23"/>
        <v/>
      </c>
      <c r="S117" s="185" t="str">
        <f t="shared" si="24"/>
        <v/>
      </c>
    </row>
    <row r="118" spans="1:19" ht="38.25" customHeight="1" x14ac:dyDescent="0.2">
      <c r="A118" s="185" t="str">
        <f t="shared" si="19"/>
        <v/>
      </c>
      <c r="B118" s="151"/>
      <c r="C118" s="44">
        <v>75</v>
      </c>
      <c r="D118" s="96"/>
      <c r="E118" s="190" t="str">
        <f>IF(D118="","",VLOOKUP(D118,PRTR法対象物質!$A$3:$B$464,2,FALSE))</f>
        <v/>
      </c>
      <c r="F118" s="207"/>
      <c r="G118" s="207"/>
      <c r="H118" s="45"/>
      <c r="I118" s="45"/>
      <c r="J118" s="45"/>
      <c r="K118" s="586"/>
      <c r="L118" s="587"/>
      <c r="M118" s="588"/>
      <c r="N118" s="46"/>
      <c r="O118" s="191" t="str">
        <f t="shared" si="21"/>
        <v/>
      </c>
      <c r="P118" s="47" t="str">
        <f t="shared" si="20"/>
        <v/>
      </c>
      <c r="Q118" s="185" t="str">
        <f t="shared" si="22"/>
        <v/>
      </c>
      <c r="R118" s="185" t="str">
        <f t="shared" si="23"/>
        <v/>
      </c>
      <c r="S118" s="185" t="str">
        <f t="shared" si="24"/>
        <v/>
      </c>
    </row>
    <row r="119" spans="1:19" ht="38.25" customHeight="1" x14ac:dyDescent="0.2">
      <c r="A119" s="185" t="str">
        <f t="shared" si="19"/>
        <v/>
      </c>
      <c r="B119" s="151"/>
      <c r="C119" s="44">
        <v>76</v>
      </c>
      <c r="D119" s="96"/>
      <c r="E119" s="190" t="str">
        <f>IF(D119="","",VLOOKUP(D119,PRTR法対象物質!$A$3:$B$464,2,FALSE))</f>
        <v/>
      </c>
      <c r="F119" s="207"/>
      <c r="G119" s="207"/>
      <c r="H119" s="45"/>
      <c r="I119" s="45"/>
      <c r="J119" s="45"/>
      <c r="K119" s="586"/>
      <c r="L119" s="587"/>
      <c r="M119" s="588"/>
      <c r="N119" s="46"/>
      <c r="O119" s="191" t="str">
        <f t="shared" si="21"/>
        <v/>
      </c>
      <c r="P119" s="47" t="str">
        <f t="shared" si="20"/>
        <v/>
      </c>
      <c r="Q119" s="185" t="str">
        <f t="shared" si="22"/>
        <v/>
      </c>
      <c r="R119" s="185" t="str">
        <f t="shared" si="23"/>
        <v/>
      </c>
      <c r="S119" s="185" t="str">
        <f t="shared" si="24"/>
        <v/>
      </c>
    </row>
    <row r="120" spans="1:19" ht="38.25" customHeight="1" x14ac:dyDescent="0.2">
      <c r="A120" s="185" t="str">
        <f t="shared" si="19"/>
        <v/>
      </c>
      <c r="B120" s="151"/>
      <c r="C120" s="44">
        <v>77</v>
      </c>
      <c r="D120" s="96"/>
      <c r="E120" s="190" t="str">
        <f>IF(D120="","",VLOOKUP(D120,PRTR法対象物質!$A$3:$B$464,2,FALSE))</f>
        <v/>
      </c>
      <c r="F120" s="207"/>
      <c r="G120" s="207"/>
      <c r="H120" s="45"/>
      <c r="I120" s="45"/>
      <c r="J120" s="45"/>
      <c r="K120" s="586"/>
      <c r="L120" s="587"/>
      <c r="M120" s="588"/>
      <c r="N120" s="46"/>
      <c r="O120" s="191" t="str">
        <f t="shared" si="21"/>
        <v/>
      </c>
      <c r="P120" s="47" t="str">
        <f t="shared" si="20"/>
        <v/>
      </c>
      <c r="Q120" s="185" t="str">
        <f t="shared" si="22"/>
        <v/>
      </c>
      <c r="R120" s="185" t="str">
        <f t="shared" si="23"/>
        <v/>
      </c>
      <c r="S120" s="185" t="str">
        <f t="shared" si="24"/>
        <v/>
      </c>
    </row>
    <row r="121" spans="1:19" ht="38.25" customHeight="1" x14ac:dyDescent="0.2">
      <c r="A121" s="185" t="str">
        <f t="shared" si="19"/>
        <v/>
      </c>
      <c r="B121" s="151"/>
      <c r="C121" s="44">
        <v>78</v>
      </c>
      <c r="D121" s="96"/>
      <c r="E121" s="190" t="str">
        <f>IF(D121="","",VLOOKUP(D121,PRTR法対象物質!$A$3:$B$464,2,FALSE))</f>
        <v/>
      </c>
      <c r="F121" s="207"/>
      <c r="G121" s="207"/>
      <c r="H121" s="45"/>
      <c r="I121" s="45"/>
      <c r="J121" s="45"/>
      <c r="K121" s="586"/>
      <c r="L121" s="587"/>
      <c r="M121" s="588"/>
      <c r="N121" s="46"/>
      <c r="O121" s="191" t="str">
        <f t="shared" si="21"/>
        <v/>
      </c>
      <c r="P121" s="47" t="str">
        <f t="shared" si="20"/>
        <v/>
      </c>
      <c r="Q121" s="185" t="str">
        <f t="shared" si="22"/>
        <v/>
      </c>
      <c r="R121" s="185" t="str">
        <f t="shared" si="23"/>
        <v/>
      </c>
      <c r="S121" s="185" t="str">
        <f t="shared" si="24"/>
        <v/>
      </c>
    </row>
    <row r="122" spans="1:19" ht="38.25" customHeight="1" x14ac:dyDescent="0.2">
      <c r="A122" s="185" t="str">
        <f t="shared" si="19"/>
        <v/>
      </c>
      <c r="B122" s="151"/>
      <c r="C122" s="44">
        <v>79</v>
      </c>
      <c r="D122" s="96"/>
      <c r="E122" s="190" t="str">
        <f>IF(D122="","",VLOOKUP(D122,PRTR法対象物質!$A$3:$B$464,2,FALSE))</f>
        <v/>
      </c>
      <c r="F122" s="207"/>
      <c r="G122" s="207"/>
      <c r="H122" s="45"/>
      <c r="I122" s="45"/>
      <c r="J122" s="45"/>
      <c r="K122" s="586"/>
      <c r="L122" s="587"/>
      <c r="M122" s="588"/>
      <c r="N122" s="46"/>
      <c r="O122" s="191" t="str">
        <f t="shared" si="21"/>
        <v/>
      </c>
      <c r="P122" s="47" t="str">
        <f t="shared" si="20"/>
        <v/>
      </c>
      <c r="Q122" s="185" t="str">
        <f t="shared" si="22"/>
        <v/>
      </c>
      <c r="R122" s="185" t="str">
        <f t="shared" si="23"/>
        <v/>
      </c>
      <c r="S122" s="185" t="str">
        <f t="shared" si="24"/>
        <v/>
      </c>
    </row>
    <row r="123" spans="1:19" ht="38.25" customHeight="1" x14ac:dyDescent="0.2">
      <c r="A123" s="185" t="str">
        <f t="shared" si="19"/>
        <v/>
      </c>
      <c r="B123" s="151"/>
      <c r="C123" s="44">
        <v>80</v>
      </c>
      <c r="D123" s="96"/>
      <c r="E123" s="190" t="str">
        <f>IF(D123="","",VLOOKUP(D123,PRTR法対象物質!$A$3:$B$464,2,FALSE))</f>
        <v/>
      </c>
      <c r="F123" s="207"/>
      <c r="G123" s="207"/>
      <c r="H123" s="45"/>
      <c r="I123" s="45"/>
      <c r="J123" s="45"/>
      <c r="K123" s="586"/>
      <c r="L123" s="587"/>
      <c r="M123" s="588"/>
      <c r="N123" s="46"/>
      <c r="O123" s="191" t="str">
        <f t="shared" si="21"/>
        <v/>
      </c>
      <c r="P123" s="47" t="str">
        <f t="shared" si="20"/>
        <v/>
      </c>
      <c r="Q123" s="185" t="str">
        <f t="shared" si="22"/>
        <v/>
      </c>
      <c r="R123" s="185" t="str">
        <f t="shared" si="23"/>
        <v/>
      </c>
      <c r="S123" s="185" t="str">
        <f t="shared" si="24"/>
        <v/>
      </c>
    </row>
    <row r="124" spans="1:19" ht="19.5" customHeight="1" x14ac:dyDescent="0.2">
      <c r="A124" s="185"/>
      <c r="B124" s="150"/>
      <c r="C124" s="482" t="s">
        <v>553</v>
      </c>
      <c r="D124" s="483"/>
      <c r="E124" s="483"/>
      <c r="F124" s="483"/>
      <c r="G124" s="483"/>
      <c r="H124" s="483"/>
      <c r="I124" s="483"/>
      <c r="J124" s="483"/>
      <c r="K124" s="589"/>
      <c r="L124" s="589"/>
      <c r="M124" s="589"/>
      <c r="N124" s="37"/>
    </row>
    <row r="125" spans="1:19" ht="21" customHeight="1" x14ac:dyDescent="0.2">
      <c r="A125" s="185"/>
      <c r="B125" s="150"/>
      <c r="C125" s="484"/>
      <c r="D125" s="484"/>
      <c r="E125" s="484"/>
      <c r="F125" s="484"/>
      <c r="G125" s="484"/>
      <c r="H125" s="484"/>
      <c r="I125" s="484"/>
      <c r="J125" s="484"/>
      <c r="K125" s="590"/>
      <c r="L125" s="590"/>
      <c r="M125" s="590"/>
      <c r="N125" s="37"/>
    </row>
    <row r="126" spans="1:19" ht="13.5" thickBot="1" x14ac:dyDescent="0.25">
      <c r="A126" s="185"/>
      <c r="B126" s="150"/>
      <c r="C126" s="485"/>
      <c r="D126" s="485"/>
      <c r="E126" s="485"/>
      <c r="F126" s="485"/>
      <c r="G126" s="485"/>
      <c r="H126" s="485"/>
      <c r="I126" s="485"/>
      <c r="J126" s="485"/>
      <c r="K126" s="591"/>
      <c r="L126" s="591"/>
      <c r="M126" s="591"/>
      <c r="N126" s="37"/>
    </row>
    <row r="127" spans="1:19" ht="13.5" thickBot="1" x14ac:dyDescent="0.25">
      <c r="A127" s="185"/>
      <c r="B127" s="150"/>
      <c r="C127" s="23" t="s">
        <v>247</v>
      </c>
      <c r="D127" s="486"/>
      <c r="E127" s="486"/>
      <c r="F127" s="486"/>
      <c r="G127" s="486"/>
      <c r="H127" s="486"/>
      <c r="I127" s="486"/>
      <c r="J127" s="486"/>
      <c r="K127" s="486"/>
      <c r="L127" s="486"/>
      <c r="M127" s="487"/>
      <c r="N127" s="37"/>
    </row>
    <row r="128" spans="1:19" ht="8.25" customHeight="1" thickBot="1" x14ac:dyDescent="0.25">
      <c r="A128" s="185"/>
      <c r="B128" s="152"/>
      <c r="C128" s="26"/>
      <c r="D128" s="26"/>
      <c r="E128" s="26"/>
      <c r="F128" s="26"/>
      <c r="G128" s="26"/>
      <c r="H128" s="26"/>
      <c r="I128" s="26"/>
      <c r="J128" s="26"/>
      <c r="K128" s="26"/>
      <c r="L128" s="26"/>
      <c r="M128" s="26"/>
      <c r="N128" s="54"/>
    </row>
    <row r="129" spans="1:21" x14ac:dyDescent="0.2">
      <c r="A129" s="185"/>
      <c r="B129" s="149"/>
      <c r="C129" s="7"/>
      <c r="D129" s="7"/>
      <c r="E129" s="7"/>
      <c r="F129" s="7"/>
      <c r="G129" s="7"/>
      <c r="H129" s="7"/>
      <c r="I129" s="7"/>
      <c r="J129" s="7"/>
      <c r="K129" s="7"/>
      <c r="L129" s="7"/>
      <c r="M129" s="7"/>
      <c r="N129" s="30"/>
    </row>
    <row r="130" spans="1:21" ht="16.5" x14ac:dyDescent="0.2">
      <c r="A130" s="185"/>
      <c r="B130" s="150"/>
      <c r="C130" s="11"/>
      <c r="D130" s="32" t="s">
        <v>219</v>
      </c>
      <c r="E130" s="12"/>
      <c r="F130" s="12" t="s">
        <v>479</v>
      </c>
      <c r="G130" s="12"/>
      <c r="H130" s="14"/>
      <c r="I130" s="33"/>
      <c r="J130" s="34"/>
      <c r="K130" s="35"/>
      <c r="L130" s="36" t="s">
        <v>454</v>
      </c>
      <c r="M130" s="15">
        <v>5</v>
      </c>
      <c r="N130" s="37"/>
    </row>
    <row r="131" spans="1:21" ht="16.5" x14ac:dyDescent="0.2">
      <c r="A131" s="185"/>
      <c r="B131" s="150"/>
      <c r="C131" s="11"/>
      <c r="D131" s="11"/>
      <c r="E131" s="11"/>
      <c r="F131" s="12"/>
      <c r="G131" s="12"/>
      <c r="H131" s="14"/>
      <c r="I131" s="33"/>
      <c r="J131" s="11"/>
      <c r="K131" s="11"/>
      <c r="L131" s="11"/>
      <c r="M131" s="11"/>
      <c r="N131" s="37"/>
    </row>
    <row r="132" spans="1:21" ht="9" customHeight="1" x14ac:dyDescent="0.2">
      <c r="A132" s="185"/>
      <c r="B132" s="150"/>
      <c r="C132" s="11"/>
      <c r="D132" s="21"/>
      <c r="E132" s="21"/>
      <c r="F132" s="21"/>
      <c r="G132" s="21"/>
      <c r="H132" s="21"/>
      <c r="I132" s="21"/>
      <c r="J132" s="21"/>
      <c r="K132" s="11"/>
      <c r="L132" s="11"/>
      <c r="M132" s="11"/>
      <c r="N132" s="37"/>
    </row>
    <row r="133" spans="1:21" ht="21" customHeight="1" x14ac:dyDescent="0.2">
      <c r="A133" s="185"/>
      <c r="B133" s="150"/>
      <c r="C133" s="617" t="s">
        <v>220</v>
      </c>
      <c r="D133" s="601" t="s">
        <v>544</v>
      </c>
      <c r="E133" s="604" t="s">
        <v>545</v>
      </c>
      <c r="F133" s="592" t="s">
        <v>499</v>
      </c>
      <c r="G133" s="607"/>
      <c r="H133" s="611" t="s">
        <v>409</v>
      </c>
      <c r="I133" s="612"/>
      <c r="J133" s="613"/>
      <c r="K133" s="592" t="s">
        <v>221</v>
      </c>
      <c r="L133" s="593"/>
      <c r="M133" s="594"/>
      <c r="N133" s="37"/>
      <c r="Q133" s="38"/>
      <c r="S133" s="17"/>
      <c r="U133" s="17"/>
    </row>
    <row r="134" spans="1:21" ht="17.25" customHeight="1" x14ac:dyDescent="0.2">
      <c r="A134" s="185"/>
      <c r="B134" s="150"/>
      <c r="C134" s="618"/>
      <c r="D134" s="602"/>
      <c r="E134" s="605"/>
      <c r="F134" s="595"/>
      <c r="G134" s="608"/>
      <c r="H134" s="39" t="s">
        <v>248</v>
      </c>
      <c r="I134" s="39" t="s">
        <v>249</v>
      </c>
      <c r="J134" s="40" t="s">
        <v>250</v>
      </c>
      <c r="K134" s="595"/>
      <c r="L134" s="596"/>
      <c r="M134" s="597"/>
      <c r="N134" s="37"/>
      <c r="Q134" s="38"/>
      <c r="S134" s="17"/>
      <c r="U134" s="17"/>
    </row>
    <row r="135" spans="1:21" ht="47.25" customHeight="1" x14ac:dyDescent="0.2">
      <c r="A135" s="185"/>
      <c r="B135" s="150"/>
      <c r="C135" s="619"/>
      <c r="D135" s="603"/>
      <c r="E135" s="606"/>
      <c r="F135" s="609"/>
      <c r="G135" s="610"/>
      <c r="H135" s="41" t="s">
        <v>491</v>
      </c>
      <c r="I135" s="41" t="s">
        <v>492</v>
      </c>
      <c r="J135" s="42" t="s">
        <v>493</v>
      </c>
      <c r="K135" s="598"/>
      <c r="L135" s="599"/>
      <c r="M135" s="600"/>
      <c r="N135" s="37"/>
      <c r="P135" s="43"/>
      <c r="Q135" s="38"/>
      <c r="S135" s="17"/>
      <c r="U135" s="17"/>
    </row>
    <row r="136" spans="1:21" ht="38.25" customHeight="1" x14ac:dyDescent="0.2">
      <c r="A136" s="185" t="str">
        <f t="shared" ref="A136:A155" si="25">IF(E136="","",INDEX(法ＶＯＣ,E136,4))</f>
        <v/>
      </c>
      <c r="B136" s="151"/>
      <c r="C136" s="44">
        <v>81</v>
      </c>
      <c r="D136" s="96"/>
      <c r="E136" s="190" t="str">
        <f>IF(D136="","",VLOOKUP(D136,PRTR法対象物質!$A$3:$B$464,2,FALSE))</f>
        <v/>
      </c>
      <c r="F136" s="207"/>
      <c r="G136" s="207"/>
      <c r="H136" s="45"/>
      <c r="I136" s="45"/>
      <c r="J136" s="45"/>
      <c r="K136" s="614"/>
      <c r="L136" s="615"/>
      <c r="M136" s="616"/>
      <c r="N136" s="46"/>
      <c r="O136" s="191" t="str">
        <f>CONCATENATE(P136,Q136,R136,S136)</f>
        <v/>
      </c>
      <c r="P136" s="47" t="str">
        <f t="shared" ref="P136:P155" si="26">IF(E136&lt;&gt;"",IF(INDEX(法ＶＯＣ,E136,2)="○",IF(SUM(H136:J136)&lt;500,"取扱量が空白又は規定値（500kg)未満です（届出対象であるかを確認してください）。",""),IF(SUM(H136:J136)&lt;1000,"取扱量が空白又は規定値（1000kg)未満です（届出対象であるかを確認してください）。","")),"")</f>
        <v/>
      </c>
      <c r="Q136" s="185" t="str">
        <f>IF(OR(H136="",H136=0),"",IF(H136=INT(H136/10^(INT(LOG10(H136))-1))*10^INT(LOG10(H136)-1),"","取扱量（製造）の有効数字が２桁ではありません。"))</f>
        <v/>
      </c>
      <c r="R136" s="185" t="str">
        <f>IF(OR(I136="",I136=0),"",IF(I136=INT(I136/10^(INT(LOG10(I136))-1))*10^INT(LOG10(I136)-1),"","取扱量（使用）の有効数字が２桁ではありません。"))</f>
        <v/>
      </c>
      <c r="S136" s="185" t="str">
        <f>IF(OR(J136="",J136=0),"",IF(J136=INT(J136/10^(INT(LOG10(J136))-1))*10^INT(LOG10(J136)-1),"","取扱量（その他）の有効数字が２桁ではありません。"))</f>
        <v/>
      </c>
    </row>
    <row r="137" spans="1:21" ht="38.25" customHeight="1" x14ac:dyDescent="0.2">
      <c r="A137" s="185" t="str">
        <f t="shared" si="25"/>
        <v/>
      </c>
      <c r="B137" s="151"/>
      <c r="C137" s="44">
        <v>82</v>
      </c>
      <c r="D137" s="96"/>
      <c r="E137" s="190" t="str">
        <f>IF(D137="","",VLOOKUP(D137,PRTR法対象物質!$A$3:$B$464,2,FALSE))</f>
        <v/>
      </c>
      <c r="F137" s="207"/>
      <c r="G137" s="207"/>
      <c r="H137" s="45"/>
      <c r="I137" s="45"/>
      <c r="J137" s="45"/>
      <c r="K137" s="586"/>
      <c r="L137" s="587"/>
      <c r="M137" s="588"/>
      <c r="N137" s="46"/>
      <c r="O137" s="191" t="str">
        <f t="shared" ref="O137:O155" si="27">CONCATENATE(P137,Q137,R137,S137)</f>
        <v/>
      </c>
      <c r="P137" s="47" t="str">
        <f t="shared" si="26"/>
        <v/>
      </c>
      <c r="Q137" s="185" t="str">
        <f t="shared" ref="Q137:Q155" si="28">IF(OR(H137="",H137=0),"",IF(H137=INT(H137/10^(INT(LOG10(H137))-1))*10^INT(LOG10(H137)-1),"","取扱量（製造）の有効数字が２桁ではありません。"))</f>
        <v/>
      </c>
      <c r="R137" s="185" t="str">
        <f t="shared" ref="R137:R155" si="29">IF(OR(I137="",I137=0),"",IF(I137=INT(I137/10^(INT(LOG10(I137))-1))*10^INT(LOG10(I137)-1),"","取扱量（使用）の有効数字が２桁ではありません。"))</f>
        <v/>
      </c>
      <c r="S137" s="185" t="str">
        <f t="shared" ref="S137:S155" si="30">IF(OR(J137="",J137=0),"",IF(J137=INT(J137/10^(INT(LOG10(J137))-1))*10^INT(LOG10(J137)-1),"","取扱量（その他）の有効数字が２桁ではありません。"))</f>
        <v/>
      </c>
    </row>
    <row r="138" spans="1:21" ht="38.25" customHeight="1" x14ac:dyDescent="0.2">
      <c r="A138" s="185" t="str">
        <f t="shared" si="25"/>
        <v/>
      </c>
      <c r="B138" s="151"/>
      <c r="C138" s="44">
        <v>83</v>
      </c>
      <c r="D138" s="96"/>
      <c r="E138" s="190" t="str">
        <f>IF(D138="","",VLOOKUP(D138,PRTR法対象物質!$A$3:$B$464,2,FALSE))</f>
        <v/>
      </c>
      <c r="F138" s="207"/>
      <c r="G138" s="207"/>
      <c r="H138" s="45"/>
      <c r="I138" s="45"/>
      <c r="J138" s="45"/>
      <c r="K138" s="586"/>
      <c r="L138" s="587"/>
      <c r="M138" s="588"/>
      <c r="N138" s="46"/>
      <c r="O138" s="191" t="str">
        <f t="shared" si="27"/>
        <v/>
      </c>
      <c r="P138" s="47" t="str">
        <f t="shared" si="26"/>
        <v/>
      </c>
      <c r="Q138" s="185" t="str">
        <f t="shared" si="28"/>
        <v/>
      </c>
      <c r="R138" s="185" t="str">
        <f t="shared" si="29"/>
        <v/>
      </c>
      <c r="S138" s="185" t="str">
        <f t="shared" si="30"/>
        <v/>
      </c>
    </row>
    <row r="139" spans="1:21" ht="38.25" customHeight="1" x14ac:dyDescent="0.2">
      <c r="A139" s="185" t="str">
        <f t="shared" si="25"/>
        <v/>
      </c>
      <c r="B139" s="151"/>
      <c r="C139" s="44">
        <v>84</v>
      </c>
      <c r="D139" s="96"/>
      <c r="E139" s="190" t="str">
        <f>IF(D139="","",VLOOKUP(D139,PRTR法対象物質!$A$3:$B$464,2,FALSE))</f>
        <v/>
      </c>
      <c r="F139" s="207"/>
      <c r="G139" s="207"/>
      <c r="H139" s="45"/>
      <c r="I139" s="45"/>
      <c r="J139" s="45"/>
      <c r="K139" s="586"/>
      <c r="L139" s="587"/>
      <c r="M139" s="588"/>
      <c r="N139" s="46"/>
      <c r="O139" s="191" t="str">
        <f t="shared" si="27"/>
        <v/>
      </c>
      <c r="P139" s="47" t="str">
        <f t="shared" si="26"/>
        <v/>
      </c>
      <c r="Q139" s="185" t="str">
        <f t="shared" si="28"/>
        <v/>
      </c>
      <c r="R139" s="185" t="str">
        <f t="shared" si="29"/>
        <v/>
      </c>
      <c r="S139" s="185" t="str">
        <f t="shared" si="30"/>
        <v/>
      </c>
    </row>
    <row r="140" spans="1:21" ht="38.25" customHeight="1" x14ac:dyDescent="0.2">
      <c r="A140" s="185" t="str">
        <f t="shared" si="25"/>
        <v/>
      </c>
      <c r="B140" s="151"/>
      <c r="C140" s="44">
        <v>85</v>
      </c>
      <c r="D140" s="96"/>
      <c r="E140" s="190" t="str">
        <f>IF(D140="","",VLOOKUP(D140,PRTR法対象物質!$A$3:$B$464,2,FALSE))</f>
        <v/>
      </c>
      <c r="F140" s="207"/>
      <c r="G140" s="207"/>
      <c r="H140" s="45"/>
      <c r="I140" s="45"/>
      <c r="J140" s="45"/>
      <c r="K140" s="586"/>
      <c r="L140" s="587"/>
      <c r="M140" s="588"/>
      <c r="N140" s="46"/>
      <c r="O140" s="191" t="str">
        <f t="shared" si="27"/>
        <v/>
      </c>
      <c r="P140" s="47" t="str">
        <f t="shared" si="26"/>
        <v/>
      </c>
      <c r="Q140" s="185" t="str">
        <f t="shared" si="28"/>
        <v/>
      </c>
      <c r="R140" s="185" t="str">
        <f t="shared" si="29"/>
        <v/>
      </c>
      <c r="S140" s="185" t="str">
        <f t="shared" si="30"/>
        <v/>
      </c>
    </row>
    <row r="141" spans="1:21" ht="38.25" customHeight="1" x14ac:dyDescent="0.2">
      <c r="A141" s="185" t="str">
        <f t="shared" si="25"/>
        <v/>
      </c>
      <c r="B141" s="151"/>
      <c r="C141" s="44">
        <v>86</v>
      </c>
      <c r="D141" s="96"/>
      <c r="E141" s="190" t="str">
        <f>IF(D141="","",VLOOKUP(D141,PRTR法対象物質!$A$3:$B$464,2,FALSE))</f>
        <v/>
      </c>
      <c r="F141" s="207"/>
      <c r="G141" s="207"/>
      <c r="H141" s="45"/>
      <c r="I141" s="45"/>
      <c r="J141" s="45"/>
      <c r="K141" s="586"/>
      <c r="L141" s="587"/>
      <c r="M141" s="588"/>
      <c r="N141" s="46"/>
      <c r="O141" s="191" t="str">
        <f t="shared" si="27"/>
        <v/>
      </c>
      <c r="P141" s="47" t="str">
        <f t="shared" si="26"/>
        <v/>
      </c>
      <c r="Q141" s="185" t="str">
        <f t="shared" si="28"/>
        <v/>
      </c>
      <c r="R141" s="185" t="str">
        <f t="shared" si="29"/>
        <v/>
      </c>
      <c r="S141" s="185" t="str">
        <f t="shared" si="30"/>
        <v/>
      </c>
    </row>
    <row r="142" spans="1:21" ht="38.25" customHeight="1" x14ac:dyDescent="0.2">
      <c r="A142" s="185" t="str">
        <f t="shared" si="25"/>
        <v/>
      </c>
      <c r="B142" s="151"/>
      <c r="C142" s="44">
        <v>87</v>
      </c>
      <c r="D142" s="96"/>
      <c r="E142" s="190" t="str">
        <f>IF(D142="","",VLOOKUP(D142,PRTR法対象物質!$A$3:$B$464,2,FALSE))</f>
        <v/>
      </c>
      <c r="F142" s="207"/>
      <c r="G142" s="207"/>
      <c r="H142" s="45"/>
      <c r="I142" s="45"/>
      <c r="J142" s="45"/>
      <c r="K142" s="586"/>
      <c r="L142" s="587"/>
      <c r="M142" s="588"/>
      <c r="N142" s="46"/>
      <c r="O142" s="191" t="str">
        <f t="shared" si="27"/>
        <v/>
      </c>
      <c r="P142" s="47" t="str">
        <f t="shared" si="26"/>
        <v/>
      </c>
      <c r="Q142" s="185" t="str">
        <f t="shared" si="28"/>
        <v/>
      </c>
      <c r="R142" s="185" t="str">
        <f t="shared" si="29"/>
        <v/>
      </c>
      <c r="S142" s="185" t="str">
        <f t="shared" si="30"/>
        <v/>
      </c>
    </row>
    <row r="143" spans="1:21" ht="38.25" customHeight="1" x14ac:dyDescent="0.2">
      <c r="A143" s="185" t="str">
        <f t="shared" si="25"/>
        <v/>
      </c>
      <c r="B143" s="151"/>
      <c r="C143" s="44">
        <v>88</v>
      </c>
      <c r="D143" s="96"/>
      <c r="E143" s="190" t="str">
        <f>IF(D143="","",VLOOKUP(D143,PRTR法対象物質!$A$3:$B$464,2,FALSE))</f>
        <v/>
      </c>
      <c r="F143" s="207"/>
      <c r="G143" s="207"/>
      <c r="H143" s="45"/>
      <c r="I143" s="45"/>
      <c r="J143" s="45"/>
      <c r="K143" s="586"/>
      <c r="L143" s="587"/>
      <c r="M143" s="588"/>
      <c r="N143" s="46"/>
      <c r="O143" s="191" t="str">
        <f t="shared" si="27"/>
        <v/>
      </c>
      <c r="P143" s="47" t="str">
        <f t="shared" si="26"/>
        <v/>
      </c>
      <c r="Q143" s="185" t="str">
        <f t="shared" si="28"/>
        <v/>
      </c>
      <c r="R143" s="185" t="str">
        <f t="shared" si="29"/>
        <v/>
      </c>
      <c r="S143" s="185" t="str">
        <f t="shared" si="30"/>
        <v/>
      </c>
    </row>
    <row r="144" spans="1:21" ht="38.25" customHeight="1" x14ac:dyDescent="0.2">
      <c r="A144" s="185" t="str">
        <f t="shared" si="25"/>
        <v/>
      </c>
      <c r="B144" s="151"/>
      <c r="C144" s="44">
        <v>89</v>
      </c>
      <c r="D144" s="96"/>
      <c r="E144" s="190" t="str">
        <f>IF(D144="","",VLOOKUP(D144,PRTR法対象物質!$A$3:$B$464,2,FALSE))</f>
        <v/>
      </c>
      <c r="F144" s="207"/>
      <c r="G144" s="207"/>
      <c r="H144" s="45"/>
      <c r="I144" s="45"/>
      <c r="J144" s="45"/>
      <c r="K144" s="586"/>
      <c r="L144" s="587"/>
      <c r="M144" s="588"/>
      <c r="N144" s="46"/>
      <c r="O144" s="191" t="str">
        <f t="shared" si="27"/>
        <v/>
      </c>
      <c r="P144" s="47" t="str">
        <f t="shared" si="26"/>
        <v/>
      </c>
      <c r="Q144" s="185" t="str">
        <f t="shared" si="28"/>
        <v/>
      </c>
      <c r="R144" s="185" t="str">
        <f t="shared" si="29"/>
        <v/>
      </c>
      <c r="S144" s="185" t="str">
        <f t="shared" si="30"/>
        <v/>
      </c>
    </row>
    <row r="145" spans="1:19" ht="38.25" customHeight="1" x14ac:dyDescent="0.2">
      <c r="A145" s="185" t="str">
        <f t="shared" si="25"/>
        <v/>
      </c>
      <c r="B145" s="151"/>
      <c r="C145" s="44">
        <v>90</v>
      </c>
      <c r="D145" s="96"/>
      <c r="E145" s="190" t="str">
        <f>IF(D145="","",VLOOKUP(D145,PRTR法対象物質!$A$3:$B$464,2,FALSE))</f>
        <v/>
      </c>
      <c r="F145" s="207"/>
      <c r="G145" s="207"/>
      <c r="H145" s="45"/>
      <c r="I145" s="45"/>
      <c r="J145" s="45"/>
      <c r="K145" s="586"/>
      <c r="L145" s="587"/>
      <c r="M145" s="588"/>
      <c r="N145" s="46"/>
      <c r="O145" s="191" t="str">
        <f t="shared" si="27"/>
        <v/>
      </c>
      <c r="P145" s="47" t="str">
        <f t="shared" si="26"/>
        <v/>
      </c>
      <c r="Q145" s="185" t="str">
        <f t="shared" si="28"/>
        <v/>
      </c>
      <c r="R145" s="185" t="str">
        <f t="shared" si="29"/>
        <v/>
      </c>
      <c r="S145" s="185" t="str">
        <f t="shared" si="30"/>
        <v/>
      </c>
    </row>
    <row r="146" spans="1:19" ht="38.25" customHeight="1" x14ac:dyDescent="0.2">
      <c r="A146" s="185" t="str">
        <f t="shared" si="25"/>
        <v/>
      </c>
      <c r="B146" s="151"/>
      <c r="C146" s="44">
        <v>91</v>
      </c>
      <c r="D146" s="96"/>
      <c r="E146" s="190" t="str">
        <f>IF(D146="","",VLOOKUP(D146,PRTR法対象物質!$A$3:$B$464,2,FALSE))</f>
        <v/>
      </c>
      <c r="F146" s="207"/>
      <c r="G146" s="207"/>
      <c r="H146" s="45"/>
      <c r="I146" s="45"/>
      <c r="J146" s="45"/>
      <c r="K146" s="586"/>
      <c r="L146" s="587"/>
      <c r="M146" s="588"/>
      <c r="N146" s="46"/>
      <c r="O146" s="191" t="str">
        <f t="shared" si="27"/>
        <v/>
      </c>
      <c r="P146" s="47" t="str">
        <f t="shared" si="26"/>
        <v/>
      </c>
      <c r="Q146" s="185" t="str">
        <f t="shared" si="28"/>
        <v/>
      </c>
      <c r="R146" s="185" t="str">
        <f t="shared" si="29"/>
        <v/>
      </c>
      <c r="S146" s="185" t="str">
        <f t="shared" si="30"/>
        <v/>
      </c>
    </row>
    <row r="147" spans="1:19" ht="38.25" customHeight="1" x14ac:dyDescent="0.2">
      <c r="A147" s="185" t="str">
        <f t="shared" si="25"/>
        <v/>
      </c>
      <c r="B147" s="151"/>
      <c r="C147" s="44">
        <v>92</v>
      </c>
      <c r="D147" s="96"/>
      <c r="E147" s="190" t="str">
        <f>IF(D147="","",VLOOKUP(D147,PRTR法対象物質!$A$3:$B$464,2,FALSE))</f>
        <v/>
      </c>
      <c r="F147" s="207"/>
      <c r="G147" s="207"/>
      <c r="H147" s="45"/>
      <c r="I147" s="45"/>
      <c r="J147" s="45"/>
      <c r="K147" s="586"/>
      <c r="L147" s="587"/>
      <c r="M147" s="588"/>
      <c r="N147" s="46"/>
      <c r="O147" s="191" t="str">
        <f t="shared" si="27"/>
        <v/>
      </c>
      <c r="P147" s="47" t="str">
        <f t="shared" si="26"/>
        <v/>
      </c>
      <c r="Q147" s="185" t="str">
        <f t="shared" si="28"/>
        <v/>
      </c>
      <c r="R147" s="185" t="str">
        <f t="shared" si="29"/>
        <v/>
      </c>
      <c r="S147" s="185" t="str">
        <f t="shared" si="30"/>
        <v/>
      </c>
    </row>
    <row r="148" spans="1:19" ht="38.25" customHeight="1" x14ac:dyDescent="0.2">
      <c r="A148" s="185" t="str">
        <f t="shared" si="25"/>
        <v/>
      </c>
      <c r="B148" s="151"/>
      <c r="C148" s="44">
        <v>93</v>
      </c>
      <c r="D148" s="96"/>
      <c r="E148" s="190" t="str">
        <f>IF(D148="","",VLOOKUP(D148,PRTR法対象物質!$A$3:$B$464,2,FALSE))</f>
        <v/>
      </c>
      <c r="F148" s="207"/>
      <c r="G148" s="207"/>
      <c r="H148" s="45"/>
      <c r="I148" s="45"/>
      <c r="J148" s="45"/>
      <c r="K148" s="586"/>
      <c r="L148" s="587"/>
      <c r="M148" s="588"/>
      <c r="N148" s="46"/>
      <c r="O148" s="191" t="str">
        <f t="shared" si="27"/>
        <v/>
      </c>
      <c r="P148" s="47" t="str">
        <f t="shared" si="26"/>
        <v/>
      </c>
      <c r="Q148" s="185" t="str">
        <f t="shared" si="28"/>
        <v/>
      </c>
      <c r="R148" s="185" t="str">
        <f t="shared" si="29"/>
        <v/>
      </c>
      <c r="S148" s="185" t="str">
        <f t="shared" si="30"/>
        <v/>
      </c>
    </row>
    <row r="149" spans="1:19" ht="38.25" customHeight="1" x14ac:dyDescent="0.2">
      <c r="A149" s="185" t="str">
        <f t="shared" si="25"/>
        <v/>
      </c>
      <c r="B149" s="151"/>
      <c r="C149" s="44">
        <v>94</v>
      </c>
      <c r="D149" s="96"/>
      <c r="E149" s="190" t="str">
        <f>IF(D149="","",VLOOKUP(D149,PRTR法対象物質!$A$3:$B$464,2,FALSE))</f>
        <v/>
      </c>
      <c r="F149" s="207"/>
      <c r="G149" s="207"/>
      <c r="H149" s="45"/>
      <c r="I149" s="45"/>
      <c r="J149" s="45"/>
      <c r="K149" s="586"/>
      <c r="L149" s="587"/>
      <c r="M149" s="588"/>
      <c r="N149" s="46"/>
      <c r="O149" s="191" t="str">
        <f t="shared" si="27"/>
        <v/>
      </c>
      <c r="P149" s="47" t="str">
        <f t="shared" si="26"/>
        <v/>
      </c>
      <c r="Q149" s="185" t="str">
        <f t="shared" si="28"/>
        <v/>
      </c>
      <c r="R149" s="185" t="str">
        <f t="shared" si="29"/>
        <v/>
      </c>
      <c r="S149" s="185" t="str">
        <f t="shared" si="30"/>
        <v/>
      </c>
    </row>
    <row r="150" spans="1:19" ht="38.25" customHeight="1" x14ac:dyDescent="0.2">
      <c r="A150" s="185" t="str">
        <f t="shared" si="25"/>
        <v/>
      </c>
      <c r="B150" s="151"/>
      <c r="C150" s="44">
        <v>95</v>
      </c>
      <c r="D150" s="96"/>
      <c r="E150" s="190" t="str">
        <f>IF(D150="","",VLOOKUP(D150,PRTR法対象物質!$A$3:$B$464,2,FALSE))</f>
        <v/>
      </c>
      <c r="F150" s="207"/>
      <c r="G150" s="207"/>
      <c r="H150" s="45"/>
      <c r="I150" s="45"/>
      <c r="J150" s="45"/>
      <c r="K150" s="586"/>
      <c r="L150" s="587"/>
      <c r="M150" s="588"/>
      <c r="N150" s="46"/>
      <c r="O150" s="191" t="str">
        <f t="shared" si="27"/>
        <v/>
      </c>
      <c r="P150" s="47" t="str">
        <f t="shared" si="26"/>
        <v/>
      </c>
      <c r="Q150" s="185" t="str">
        <f t="shared" si="28"/>
        <v/>
      </c>
      <c r="R150" s="185" t="str">
        <f t="shared" si="29"/>
        <v/>
      </c>
      <c r="S150" s="185" t="str">
        <f t="shared" si="30"/>
        <v/>
      </c>
    </row>
    <row r="151" spans="1:19" ht="38.25" customHeight="1" x14ac:dyDescent="0.2">
      <c r="A151" s="185" t="str">
        <f t="shared" si="25"/>
        <v/>
      </c>
      <c r="B151" s="151"/>
      <c r="C151" s="44">
        <v>96</v>
      </c>
      <c r="D151" s="96"/>
      <c r="E151" s="190" t="str">
        <f>IF(D151="","",VLOOKUP(D151,PRTR法対象物質!$A$3:$B$464,2,FALSE))</f>
        <v/>
      </c>
      <c r="F151" s="207"/>
      <c r="G151" s="207"/>
      <c r="H151" s="45"/>
      <c r="I151" s="45"/>
      <c r="J151" s="45"/>
      <c r="K151" s="586"/>
      <c r="L151" s="587"/>
      <c r="M151" s="588"/>
      <c r="N151" s="46"/>
      <c r="O151" s="191" t="str">
        <f t="shared" si="27"/>
        <v/>
      </c>
      <c r="P151" s="47" t="str">
        <f t="shared" si="26"/>
        <v/>
      </c>
      <c r="Q151" s="185" t="str">
        <f t="shared" si="28"/>
        <v/>
      </c>
      <c r="R151" s="185" t="str">
        <f t="shared" si="29"/>
        <v/>
      </c>
      <c r="S151" s="185" t="str">
        <f t="shared" si="30"/>
        <v/>
      </c>
    </row>
    <row r="152" spans="1:19" ht="38.25" customHeight="1" x14ac:dyDescent="0.2">
      <c r="A152" s="185" t="str">
        <f t="shared" si="25"/>
        <v/>
      </c>
      <c r="B152" s="151"/>
      <c r="C152" s="44">
        <v>97</v>
      </c>
      <c r="D152" s="96"/>
      <c r="E152" s="190" t="str">
        <f>IF(D152="","",VLOOKUP(D152,PRTR法対象物質!$A$3:$B$464,2,FALSE))</f>
        <v/>
      </c>
      <c r="F152" s="207"/>
      <c r="G152" s="207"/>
      <c r="H152" s="45"/>
      <c r="I152" s="45"/>
      <c r="J152" s="45"/>
      <c r="K152" s="586"/>
      <c r="L152" s="587"/>
      <c r="M152" s="588"/>
      <c r="N152" s="46"/>
      <c r="O152" s="191" t="str">
        <f t="shared" si="27"/>
        <v/>
      </c>
      <c r="P152" s="47" t="str">
        <f t="shared" si="26"/>
        <v/>
      </c>
      <c r="Q152" s="185" t="str">
        <f t="shared" si="28"/>
        <v/>
      </c>
      <c r="R152" s="185" t="str">
        <f t="shared" si="29"/>
        <v/>
      </c>
      <c r="S152" s="185" t="str">
        <f t="shared" si="30"/>
        <v/>
      </c>
    </row>
    <row r="153" spans="1:19" ht="38.25" customHeight="1" x14ac:dyDescent="0.2">
      <c r="A153" s="185" t="str">
        <f t="shared" si="25"/>
        <v/>
      </c>
      <c r="B153" s="151"/>
      <c r="C153" s="44">
        <v>98</v>
      </c>
      <c r="D153" s="96"/>
      <c r="E153" s="190" t="str">
        <f>IF(D153="","",VLOOKUP(D153,PRTR法対象物質!$A$3:$B$464,2,FALSE))</f>
        <v/>
      </c>
      <c r="F153" s="207"/>
      <c r="G153" s="207"/>
      <c r="H153" s="45"/>
      <c r="I153" s="45"/>
      <c r="J153" s="45"/>
      <c r="K153" s="586"/>
      <c r="L153" s="587"/>
      <c r="M153" s="588"/>
      <c r="N153" s="46"/>
      <c r="O153" s="191" t="str">
        <f t="shared" si="27"/>
        <v/>
      </c>
      <c r="P153" s="47" t="str">
        <f t="shared" si="26"/>
        <v/>
      </c>
      <c r="Q153" s="185" t="str">
        <f t="shared" si="28"/>
        <v/>
      </c>
      <c r="R153" s="185" t="str">
        <f t="shared" si="29"/>
        <v/>
      </c>
      <c r="S153" s="185" t="str">
        <f t="shared" si="30"/>
        <v/>
      </c>
    </row>
    <row r="154" spans="1:19" ht="38.25" customHeight="1" x14ac:dyDescent="0.2">
      <c r="A154" s="185" t="str">
        <f t="shared" si="25"/>
        <v/>
      </c>
      <c r="B154" s="151"/>
      <c r="C154" s="44">
        <v>99</v>
      </c>
      <c r="D154" s="96"/>
      <c r="E154" s="190" t="str">
        <f>IF(D154="","",VLOOKUP(D154,PRTR法対象物質!$A$3:$B$464,2,FALSE))</f>
        <v/>
      </c>
      <c r="F154" s="207"/>
      <c r="G154" s="207"/>
      <c r="H154" s="45"/>
      <c r="I154" s="45"/>
      <c r="J154" s="45"/>
      <c r="K154" s="586"/>
      <c r="L154" s="587"/>
      <c r="M154" s="588"/>
      <c r="N154" s="46"/>
      <c r="O154" s="191" t="str">
        <f t="shared" si="27"/>
        <v/>
      </c>
      <c r="P154" s="47" t="str">
        <f t="shared" si="26"/>
        <v/>
      </c>
      <c r="Q154" s="185" t="str">
        <f t="shared" si="28"/>
        <v/>
      </c>
      <c r="R154" s="185" t="str">
        <f t="shared" si="29"/>
        <v/>
      </c>
      <c r="S154" s="185" t="str">
        <f t="shared" si="30"/>
        <v/>
      </c>
    </row>
    <row r="155" spans="1:19" ht="38.25" customHeight="1" x14ac:dyDescent="0.2">
      <c r="A155" s="185" t="str">
        <f t="shared" si="25"/>
        <v/>
      </c>
      <c r="B155" s="151"/>
      <c r="C155" s="44">
        <v>100</v>
      </c>
      <c r="D155" s="96"/>
      <c r="E155" s="190" t="str">
        <f>IF(D155="","",VLOOKUP(D155,PRTR法対象物質!$A$3:$B$464,2,FALSE))</f>
        <v/>
      </c>
      <c r="F155" s="207"/>
      <c r="G155" s="207"/>
      <c r="H155" s="45"/>
      <c r="I155" s="45"/>
      <c r="J155" s="45"/>
      <c r="K155" s="586"/>
      <c r="L155" s="587"/>
      <c r="M155" s="588"/>
      <c r="N155" s="46"/>
      <c r="O155" s="191" t="str">
        <f t="shared" si="27"/>
        <v/>
      </c>
      <c r="P155" s="47" t="str">
        <f t="shared" si="26"/>
        <v/>
      </c>
      <c r="Q155" s="185" t="str">
        <f t="shared" si="28"/>
        <v/>
      </c>
      <c r="R155" s="185" t="str">
        <f t="shared" si="29"/>
        <v/>
      </c>
      <c r="S155" s="185" t="str">
        <f t="shared" si="30"/>
        <v/>
      </c>
    </row>
    <row r="156" spans="1:19" ht="19.5" customHeight="1" x14ac:dyDescent="0.2">
      <c r="B156" s="150"/>
      <c r="C156" s="482" t="s">
        <v>553</v>
      </c>
      <c r="D156" s="483"/>
      <c r="E156" s="483"/>
      <c r="F156" s="483"/>
      <c r="G156" s="483"/>
      <c r="H156" s="483"/>
      <c r="I156" s="483"/>
      <c r="J156" s="483"/>
      <c r="K156" s="589"/>
      <c r="L156" s="589"/>
      <c r="M156" s="589"/>
      <c r="N156" s="46"/>
      <c r="O156" s="50"/>
      <c r="P156" s="48"/>
    </row>
    <row r="157" spans="1:19" ht="21" customHeight="1" x14ac:dyDescent="0.2">
      <c r="B157" s="150"/>
      <c r="C157" s="484"/>
      <c r="D157" s="484"/>
      <c r="E157" s="484"/>
      <c r="F157" s="484"/>
      <c r="G157" s="484"/>
      <c r="H157" s="484"/>
      <c r="I157" s="484"/>
      <c r="J157" s="484"/>
      <c r="K157" s="590"/>
      <c r="L157" s="590"/>
      <c r="M157" s="590"/>
      <c r="N157" s="46"/>
      <c r="O157" s="50"/>
      <c r="P157" s="48"/>
    </row>
    <row r="158" spans="1:19" ht="13.5" thickBot="1" x14ac:dyDescent="0.25">
      <c r="B158" s="150"/>
      <c r="C158" s="485"/>
      <c r="D158" s="485"/>
      <c r="E158" s="485"/>
      <c r="F158" s="485"/>
      <c r="G158" s="485"/>
      <c r="H158" s="485"/>
      <c r="I158" s="485"/>
      <c r="J158" s="485"/>
      <c r="K158" s="591"/>
      <c r="L158" s="591"/>
      <c r="M158" s="591"/>
      <c r="N158" s="46"/>
      <c r="O158" s="50"/>
      <c r="P158" s="48"/>
    </row>
    <row r="159" spans="1:19" ht="13.5" thickBot="1" x14ac:dyDescent="0.25">
      <c r="B159" s="150"/>
      <c r="C159" s="23" t="s">
        <v>247</v>
      </c>
      <c r="D159" s="486"/>
      <c r="E159" s="486"/>
      <c r="F159" s="486"/>
      <c r="G159" s="486"/>
      <c r="H159" s="486"/>
      <c r="I159" s="486"/>
      <c r="J159" s="486"/>
      <c r="K159" s="486"/>
      <c r="L159" s="486"/>
      <c r="M159" s="487"/>
      <c r="N159" s="46"/>
      <c r="O159" s="50"/>
      <c r="P159" s="48"/>
    </row>
    <row r="160" spans="1:19" ht="8.25" customHeight="1" thickBot="1" x14ac:dyDescent="0.25">
      <c r="B160" s="152"/>
      <c r="C160" s="26"/>
      <c r="D160" s="26"/>
      <c r="E160" s="26"/>
      <c r="F160" s="26"/>
      <c r="G160" s="26"/>
      <c r="H160" s="26"/>
      <c r="I160" s="26"/>
      <c r="J160" s="26"/>
      <c r="K160" s="26"/>
      <c r="L160" s="26"/>
      <c r="M160" s="26"/>
      <c r="N160" s="51"/>
      <c r="O160" s="50"/>
      <c r="P160" s="48"/>
    </row>
    <row r="161" spans="14:16" x14ac:dyDescent="0.2">
      <c r="N161" s="28"/>
      <c r="O161" s="50"/>
      <c r="P161" s="48"/>
    </row>
    <row r="162" spans="14:16" x14ac:dyDescent="0.2">
      <c r="N162" s="28"/>
      <c r="O162" s="50"/>
      <c r="P162" s="48"/>
    </row>
    <row r="163" spans="14:16" x14ac:dyDescent="0.2">
      <c r="N163" s="28"/>
      <c r="O163" s="50"/>
      <c r="P163" s="48"/>
    </row>
    <row r="164" spans="14:16" x14ac:dyDescent="0.2">
      <c r="N164" s="28"/>
      <c r="O164" s="50"/>
      <c r="P164" s="48"/>
    </row>
    <row r="165" spans="14:16" x14ac:dyDescent="0.2">
      <c r="N165" s="28"/>
      <c r="O165" s="50"/>
      <c r="P165" s="48"/>
    </row>
    <row r="166" spans="14:16" x14ac:dyDescent="0.2">
      <c r="N166" s="28"/>
      <c r="O166" s="50"/>
      <c r="P166" s="48"/>
    </row>
    <row r="167" spans="14:16" x14ac:dyDescent="0.2">
      <c r="N167" s="28"/>
      <c r="O167" s="50"/>
      <c r="P167" s="48"/>
    </row>
    <row r="168" spans="14:16" x14ac:dyDescent="0.2">
      <c r="N168" s="28"/>
      <c r="O168" s="50"/>
      <c r="P168" s="48"/>
    </row>
    <row r="169" spans="14:16" x14ac:dyDescent="0.2">
      <c r="N169" s="28"/>
      <c r="O169" s="50"/>
      <c r="P169" s="48"/>
    </row>
    <row r="170" spans="14:16" x14ac:dyDescent="0.2">
      <c r="N170" s="28"/>
      <c r="O170" s="50"/>
      <c r="P170" s="48"/>
    </row>
    <row r="171" spans="14:16" x14ac:dyDescent="0.2">
      <c r="N171" s="28"/>
      <c r="O171" s="50"/>
      <c r="P171" s="48"/>
    </row>
    <row r="172" spans="14:16" x14ac:dyDescent="0.2">
      <c r="N172" s="28"/>
      <c r="O172" s="50"/>
      <c r="P172" s="48"/>
    </row>
    <row r="173" spans="14:16" x14ac:dyDescent="0.2">
      <c r="N173" s="28"/>
      <c r="O173" s="50"/>
      <c r="P173" s="48"/>
    </row>
    <row r="174" spans="14:16" x14ac:dyDescent="0.2">
      <c r="N174" s="28"/>
      <c r="O174" s="50"/>
      <c r="P174" s="48"/>
    </row>
    <row r="175" spans="14:16" x14ac:dyDescent="0.2">
      <c r="N175" s="28"/>
      <c r="O175" s="50"/>
      <c r="P175" s="48"/>
    </row>
  </sheetData>
  <sheetProtection password="CC76" sheet="1"/>
  <mergeCells count="141">
    <mergeCell ref="D127:M127"/>
    <mergeCell ref="C133:C135"/>
    <mergeCell ref="D133:D135"/>
    <mergeCell ref="K138:M138"/>
    <mergeCell ref="K139:M139"/>
    <mergeCell ref="C156:M158"/>
    <mergeCell ref="D159:M159"/>
    <mergeCell ref="K154:M154"/>
    <mergeCell ref="K155:M155"/>
    <mergeCell ref="K150:M150"/>
    <mergeCell ref="K151:M151"/>
    <mergeCell ref="K152:M152"/>
    <mergeCell ref="K153:M153"/>
    <mergeCell ref="K149:M149"/>
    <mergeCell ref="K115:M115"/>
    <mergeCell ref="K116:M116"/>
    <mergeCell ref="E133:E135"/>
    <mergeCell ref="F133:G135"/>
    <mergeCell ref="K118:M118"/>
    <mergeCell ref="K119:M119"/>
    <mergeCell ref="K120:M120"/>
    <mergeCell ref="K148:M148"/>
    <mergeCell ref="K121:M121"/>
    <mergeCell ref="H133:J133"/>
    <mergeCell ref="K133:M135"/>
    <mergeCell ref="K140:M140"/>
    <mergeCell ref="K141:M141"/>
    <mergeCell ref="K122:M122"/>
    <mergeCell ref="K123:M123"/>
    <mergeCell ref="K136:M136"/>
    <mergeCell ref="K137:M137"/>
    <mergeCell ref="C124:M126"/>
    <mergeCell ref="K146:M146"/>
    <mergeCell ref="K147:M147"/>
    <mergeCell ref="K142:M142"/>
    <mergeCell ref="K143:M143"/>
    <mergeCell ref="K144:M144"/>
    <mergeCell ref="K145:M145"/>
    <mergeCell ref="K12:M12"/>
    <mergeCell ref="K9:M9"/>
    <mergeCell ref="K117:M117"/>
    <mergeCell ref="K110:M110"/>
    <mergeCell ref="K111:M111"/>
    <mergeCell ref="K112:M112"/>
    <mergeCell ref="K113:M113"/>
    <mergeCell ref="K13:M13"/>
    <mergeCell ref="K109:M109"/>
    <mergeCell ref="K101:M103"/>
    <mergeCell ref="K104:M104"/>
    <mergeCell ref="K105:M105"/>
    <mergeCell ref="K106:M106"/>
    <mergeCell ref="K14:M14"/>
    <mergeCell ref="K15:M15"/>
    <mergeCell ref="K16:M16"/>
    <mergeCell ref="K23:M23"/>
    <mergeCell ref="K41:M41"/>
    <mergeCell ref="K52:M52"/>
    <mergeCell ref="K53:M53"/>
    <mergeCell ref="K54:M54"/>
    <mergeCell ref="K114:M114"/>
    <mergeCell ref="K107:M107"/>
    <mergeCell ref="K108:M108"/>
    <mergeCell ref="C101:C103"/>
    <mergeCell ref="D101:D103"/>
    <mergeCell ref="E101:E103"/>
    <mergeCell ref="F101:G103"/>
    <mergeCell ref="K25:M25"/>
    <mergeCell ref="K26:M26"/>
    <mergeCell ref="H101:J101"/>
    <mergeCell ref="K40:M40"/>
    <mergeCell ref="F37:G39"/>
    <mergeCell ref="K42:M42"/>
    <mergeCell ref="D31:M31"/>
    <mergeCell ref="K27:M27"/>
    <mergeCell ref="C28:M30"/>
    <mergeCell ref="C37:C39"/>
    <mergeCell ref="D37:D39"/>
    <mergeCell ref="E37:E39"/>
    <mergeCell ref="K44:M44"/>
    <mergeCell ref="K45:M45"/>
    <mergeCell ref="K50:M50"/>
    <mergeCell ref="C5:C7"/>
    <mergeCell ref="K5:M7"/>
    <mergeCell ref="H5:J5"/>
    <mergeCell ref="F5:G7"/>
    <mergeCell ref="D5:D7"/>
    <mergeCell ref="E5:E7"/>
    <mergeCell ref="K17:M17"/>
    <mergeCell ref="K19:M19"/>
    <mergeCell ref="K20:M20"/>
    <mergeCell ref="K21:M21"/>
    <mergeCell ref="K24:M24"/>
    <mergeCell ref="K18:M18"/>
    <mergeCell ref="K22:M22"/>
    <mergeCell ref="K8:M8"/>
    <mergeCell ref="K10:M10"/>
    <mergeCell ref="K11:M11"/>
    <mergeCell ref="D95:M95"/>
    <mergeCell ref="K88:M88"/>
    <mergeCell ref="K89:M89"/>
    <mergeCell ref="K90:M90"/>
    <mergeCell ref="K91:M91"/>
    <mergeCell ref="K69:M71"/>
    <mergeCell ref="K84:M84"/>
    <mergeCell ref="K74:M74"/>
    <mergeCell ref="K75:M75"/>
    <mergeCell ref="K76:M76"/>
    <mergeCell ref="K77:M77"/>
    <mergeCell ref="K79:M79"/>
    <mergeCell ref="K80:M80"/>
    <mergeCell ref="K73:M73"/>
    <mergeCell ref="K78:M78"/>
    <mergeCell ref="D69:D71"/>
    <mergeCell ref="E69:E71"/>
    <mergeCell ref="F69:G71"/>
    <mergeCell ref="H69:J69"/>
    <mergeCell ref="K72:M72"/>
    <mergeCell ref="A1:A4"/>
    <mergeCell ref="K55:M55"/>
    <mergeCell ref="K56:M56"/>
    <mergeCell ref="K57:M57"/>
    <mergeCell ref="K59:M59"/>
    <mergeCell ref="C92:M94"/>
    <mergeCell ref="K81:M81"/>
    <mergeCell ref="K82:M82"/>
    <mergeCell ref="K85:M85"/>
    <mergeCell ref="K86:M86"/>
    <mergeCell ref="K87:M87"/>
    <mergeCell ref="K83:M83"/>
    <mergeCell ref="K58:M58"/>
    <mergeCell ref="C60:M62"/>
    <mergeCell ref="D63:M63"/>
    <mergeCell ref="C69:C71"/>
    <mergeCell ref="H37:J37"/>
    <mergeCell ref="K37:M39"/>
    <mergeCell ref="K51:M51"/>
    <mergeCell ref="K49:M49"/>
    <mergeCell ref="K47:M47"/>
    <mergeCell ref="K48:M48"/>
    <mergeCell ref="K46:M46"/>
    <mergeCell ref="K43:M43"/>
  </mergeCells>
  <phoneticPr fontId="2"/>
  <dataValidations count="3">
    <dataValidation type="decimal" operator="greaterThanOrEqual" allowBlank="1" showInputMessage="1" showErrorMessage="1" sqref="H136:J155 H104:J123 H8:J27 H40:J59 H72:J91" xr:uid="{00000000-0002-0000-0400-000000000000}">
      <formula1>0</formula1>
    </dataValidation>
    <dataValidation type="list" showInputMessage="1" errorTitle="入力エラー" error="物質の名称は、リストボックスから選択してください。（セルの右の▼をクリックするとリストボックスが表示されます）" sqref="D136:D155 D8:D27 D40:D59 D72:D91 D104:D123" xr:uid="{00000000-0002-0000-0400-000001000000}">
      <formula1>法物質名</formula1>
    </dataValidation>
    <dataValidation type="list" errorTitle="入力エラー" error="主な用途は、リストボックスから選択してください。（セルの右の▼をクリックするとリストボックスが表示されます）" sqref="F104:G123 F8:G27 F40:G59 F72:G91 F136:G155" xr:uid="{00000000-0002-0000-0400-000003000000}">
      <formula1>用途一覧</formula1>
    </dataValidation>
  </dataValidations>
  <pageMargins left="0.62992125984251968" right="0.59055118110236227" top="0.86614173228346458" bottom="0.59055118110236227" header="0.51181102362204722" footer="0.51181102362204722"/>
  <pageSetup paperSize="9" scale="54" orientation="landscape" r:id="rId1"/>
  <headerFooter alignWithMargins="0"/>
  <rowBreaks count="4" manualBreakCount="4">
    <brk id="32" min="1" max="13" man="1"/>
    <brk id="64" min="1" max="13" man="1"/>
    <brk id="96" min="1" max="13" man="1"/>
    <brk id="128" min="1"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60"/>
  <sheetViews>
    <sheetView zoomScaleNormal="100" zoomScaleSheetLayoutView="100" workbookViewId="0"/>
  </sheetViews>
  <sheetFormatPr defaultColWidth="9" defaultRowHeight="11" x14ac:dyDescent="0.2"/>
  <cols>
    <col min="1" max="1" width="3.7265625" style="171" bestFit="1" customWidth="1"/>
    <col min="2" max="2" width="31" style="171" customWidth="1"/>
    <col min="3" max="3" width="56.08984375" style="171" customWidth="1"/>
    <col min="4" max="16384" width="9" style="171"/>
  </cols>
  <sheetData>
    <row r="1" spans="1:3" ht="14" x14ac:dyDescent="0.2">
      <c r="A1" s="177" t="s">
        <v>25</v>
      </c>
    </row>
    <row r="3" spans="1:3" ht="46.5" customHeight="1" x14ac:dyDescent="0.2">
      <c r="B3" s="642" t="s">
        <v>0</v>
      </c>
      <c r="C3" s="643"/>
    </row>
    <row r="4" spans="1:3" ht="12" x14ac:dyDescent="0.2">
      <c r="B4" s="178" t="s">
        <v>26</v>
      </c>
    </row>
    <row r="6" spans="1:3" ht="14" x14ac:dyDescent="0.2">
      <c r="A6" s="177" t="s">
        <v>43</v>
      </c>
    </row>
    <row r="8" spans="1:3" x14ac:dyDescent="0.2">
      <c r="B8" s="179" t="s">
        <v>27</v>
      </c>
    </row>
    <row r="9" spans="1:3" x14ac:dyDescent="0.2">
      <c r="B9" s="180" t="s">
        <v>28</v>
      </c>
      <c r="C9" s="180" t="s">
        <v>29</v>
      </c>
    </row>
    <row r="10" spans="1:3" ht="49.5" customHeight="1" x14ac:dyDescent="0.2">
      <c r="B10" s="181" t="s">
        <v>30</v>
      </c>
      <c r="C10" s="181" t="str">
        <f>IF(AND('別紙1-1'!A8=0,OR('別紙1-1'!A2="VOCの届出が必要です",'別紙2-1'!A1="VOCの届出が必要です")),IF('別紙1-1'!A8=1,"","　ＶＯＣに該当する物質（トルエン、キシレン、塩化メチレン、メタノール等）の取扱量の合計値が１トン以上である場合は、府独自指定物質のＶＯＣ（号番号24）の届出が必要です。届出の必要がないか確認してください。（ただし、ボイラーや構内車両等で使用する燃料については、合計の対象から除きます。）"),"")</f>
        <v/>
      </c>
    </row>
    <row r="12" spans="1:3" x14ac:dyDescent="0.2">
      <c r="B12" s="179" t="s">
        <v>31</v>
      </c>
    </row>
    <row r="13" spans="1:3" x14ac:dyDescent="0.2">
      <c r="B13" s="180" t="s">
        <v>28</v>
      </c>
      <c r="C13" s="180" t="s">
        <v>29</v>
      </c>
    </row>
    <row r="14" spans="1:3" x14ac:dyDescent="0.2">
      <c r="B14" s="181" t="s">
        <v>32</v>
      </c>
      <c r="C14" s="181" t="str">
        <f>様式23号の16!U4</f>
        <v>届出を行う日付を記入してください</v>
      </c>
    </row>
    <row r="15" spans="1:3" x14ac:dyDescent="0.2">
      <c r="B15" s="182" t="s">
        <v>33</v>
      </c>
      <c r="C15" s="181" t="str">
        <f>様式23号の16!U5</f>
        <v/>
      </c>
    </row>
    <row r="16" spans="1:3" x14ac:dyDescent="0.2">
      <c r="B16" s="182" t="s">
        <v>34</v>
      </c>
      <c r="C16" s="182" t="str">
        <f>様式23号の16!U8</f>
        <v>届出者の住所を入力してください(届出日時点)</v>
      </c>
    </row>
    <row r="17" spans="2:3" x14ac:dyDescent="0.2">
      <c r="B17" s="182" t="s">
        <v>35</v>
      </c>
      <c r="C17" s="182" t="str">
        <f>様式23号の16!U11</f>
        <v>届出者(会社名）を入力してください（届出日時点）</v>
      </c>
    </row>
    <row r="18" spans="2:3" x14ac:dyDescent="0.2">
      <c r="B18" s="182" t="s">
        <v>36</v>
      </c>
      <c r="C18" s="182" t="str">
        <f>様式23号の16!U12</f>
        <v>届出者（代表者）の職・氏名を入力してください（届出日時点）</v>
      </c>
    </row>
    <row r="19" spans="2:3" x14ac:dyDescent="0.2">
      <c r="B19" s="182" t="s">
        <v>414</v>
      </c>
      <c r="C19" s="182" t="str">
        <f>様式23号の16!U18</f>
        <v>事業者名を入力してください（届出対象年度の４月１日時点）</v>
      </c>
    </row>
    <row r="20" spans="2:3" x14ac:dyDescent="0.2">
      <c r="B20" s="182" t="s">
        <v>415</v>
      </c>
      <c r="C20" s="182" t="str">
        <f>様式23号の16!U19</f>
        <v/>
      </c>
    </row>
    <row r="21" spans="2:3" x14ac:dyDescent="0.2">
      <c r="B21" s="182" t="s">
        <v>37</v>
      </c>
      <c r="C21" s="182" t="str">
        <f>様式23号の16!U20</f>
        <v>事業所名を入力してください（届出対象年度の４月１日時点）</v>
      </c>
    </row>
    <row r="22" spans="2:3" x14ac:dyDescent="0.2">
      <c r="B22" s="182" t="s">
        <v>416</v>
      </c>
      <c r="C22" s="182" t="str">
        <f>様式23号の16!U21</f>
        <v/>
      </c>
    </row>
    <row r="23" spans="2:3" x14ac:dyDescent="0.2">
      <c r="B23" s="182" t="s">
        <v>38</v>
      </c>
      <c r="C23" s="182" t="str">
        <f>様式23号の16!U22</f>
        <v>事業所の所在地の郵便番号を入力してください</v>
      </c>
    </row>
    <row r="24" spans="2:3" x14ac:dyDescent="0.2">
      <c r="B24" s="182" t="s">
        <v>39</v>
      </c>
      <c r="C24" s="182" t="str">
        <f>様式23号の16!U23</f>
        <v>事業所の所在地を入力してください（届出対象年度の４月１日時点）</v>
      </c>
    </row>
    <row r="25" spans="2:3" x14ac:dyDescent="0.2">
      <c r="B25" s="182" t="s">
        <v>457</v>
      </c>
      <c r="C25" s="182" t="str">
        <f>様式23号の16!U24</f>
        <v>事業者全体の従業員数を入力して下さい（届出対象年度の４月１日時点）</v>
      </c>
    </row>
    <row r="26" spans="2:3" x14ac:dyDescent="0.2">
      <c r="B26" s="182" t="s">
        <v>40</v>
      </c>
      <c r="C26" s="182" t="str">
        <f>様式23号の16!U25</f>
        <v>事業所における従業員数を入力して下さい（届出対象年度の４月１日時点）</v>
      </c>
    </row>
    <row r="27" spans="2:3" x14ac:dyDescent="0.2">
      <c r="B27" s="182" t="s">
        <v>41</v>
      </c>
      <c r="C27" s="182" t="str">
        <f>様式23号の16!U26</f>
        <v>業種名を記入してください</v>
      </c>
    </row>
    <row r="28" spans="2:3" x14ac:dyDescent="0.2">
      <c r="B28" s="182" t="s">
        <v>1190</v>
      </c>
      <c r="C28" s="182" t="str">
        <f>様式23号の16!U31</f>
        <v>秘密に係る情報の有無のうち、該当する方を選択してください</v>
      </c>
    </row>
    <row r="29" spans="2:3" x14ac:dyDescent="0.2">
      <c r="B29" s="182" t="s">
        <v>42</v>
      </c>
      <c r="C29" s="182"/>
    </row>
    <row r="30" spans="2:3" x14ac:dyDescent="0.2">
      <c r="B30" s="183"/>
      <c r="C30" s="183"/>
    </row>
    <row r="31" spans="2:3" x14ac:dyDescent="0.2">
      <c r="B31" s="179" t="s">
        <v>1</v>
      </c>
    </row>
    <row r="32" spans="2:3" x14ac:dyDescent="0.2">
      <c r="B32" s="184" t="s">
        <v>224</v>
      </c>
      <c r="C32" s="184" t="s">
        <v>29</v>
      </c>
    </row>
    <row r="33" spans="1:3" s="259" customFormat="1" ht="36" customHeight="1" x14ac:dyDescent="0.2">
      <c r="A33" s="259">
        <v>1</v>
      </c>
      <c r="B33" s="181" t="str">
        <f>IF('別紙1-1'!D10&lt;&gt;0,'別紙1-1'!D10,"")</f>
        <v/>
      </c>
      <c r="C33" s="181" t="str">
        <f>'別紙1-1'!AC10</f>
        <v/>
      </c>
    </row>
    <row r="34" spans="1:3" x14ac:dyDescent="0.2">
      <c r="A34" s="171">
        <v>2</v>
      </c>
      <c r="B34" s="181" t="str">
        <f>IF('別紙1-1'!D18&lt;&gt;0,'別紙1-1'!D18,"")</f>
        <v/>
      </c>
      <c r="C34" s="181" t="str">
        <f>'別紙1-1'!AC18</f>
        <v/>
      </c>
    </row>
    <row r="35" spans="1:3" x14ac:dyDescent="0.2">
      <c r="A35" s="171">
        <v>3</v>
      </c>
      <c r="B35" s="181" t="str">
        <f>IF('別紙1-1'!D26&lt;&gt;0,'別紙1-1'!D26,"")</f>
        <v/>
      </c>
      <c r="C35" s="181" t="str">
        <f>'別紙1-1'!AC26</f>
        <v/>
      </c>
    </row>
    <row r="36" spans="1:3" x14ac:dyDescent="0.2">
      <c r="A36" s="171">
        <v>4</v>
      </c>
      <c r="B36" s="181" t="str">
        <f>IF('別紙1-1'!D34&lt;&gt;0,'別紙1-1'!D34,"")</f>
        <v/>
      </c>
      <c r="C36" s="181" t="str">
        <f>'別紙1-1'!AC34</f>
        <v/>
      </c>
    </row>
    <row r="37" spans="1:3" x14ac:dyDescent="0.2">
      <c r="A37" s="171">
        <v>5</v>
      </c>
      <c r="B37" s="181" t="str">
        <f>IF('別紙1-1'!D42&lt;&gt;0,'別紙1-1'!D42,"")</f>
        <v/>
      </c>
      <c r="C37" s="181" t="str">
        <f>'別紙1-1'!AC42</f>
        <v/>
      </c>
    </row>
    <row r="38" spans="1:3" x14ac:dyDescent="0.2">
      <c r="A38" s="171">
        <v>6</v>
      </c>
      <c r="B38" s="181" t="str">
        <f>IF('別紙1-1'!D64&lt;&gt;0,'別紙1-1'!D64,"")</f>
        <v/>
      </c>
      <c r="C38" s="181" t="str">
        <f>'別紙1-1'!AC64</f>
        <v/>
      </c>
    </row>
    <row r="39" spans="1:3" x14ac:dyDescent="0.2">
      <c r="A39" s="171">
        <v>7</v>
      </c>
      <c r="B39" s="181" t="str">
        <f>IF('別紙1-1'!D72&lt;&gt;0,'別紙1-1'!D72,"")</f>
        <v/>
      </c>
      <c r="C39" s="181" t="str">
        <f>'別紙1-1'!AC72</f>
        <v/>
      </c>
    </row>
    <row r="40" spans="1:3" x14ac:dyDescent="0.2">
      <c r="A40" s="171">
        <v>8</v>
      </c>
      <c r="B40" s="181" t="str">
        <f>IF('別紙1-1'!D80&lt;&gt;0,'別紙1-1'!D80,"")</f>
        <v/>
      </c>
      <c r="C40" s="181" t="str">
        <f>'別紙1-1'!AC80</f>
        <v/>
      </c>
    </row>
    <row r="41" spans="1:3" x14ac:dyDescent="0.2">
      <c r="A41" s="171">
        <v>9</v>
      </c>
      <c r="B41" s="181" t="str">
        <f>IF('別紙1-1'!D88&lt;&gt;0,'別紙1-1'!D88,"")</f>
        <v/>
      </c>
      <c r="C41" s="181" t="str">
        <f>'別紙1-1'!AC88</f>
        <v/>
      </c>
    </row>
    <row r="42" spans="1:3" x14ac:dyDescent="0.2">
      <c r="A42" s="171">
        <v>10</v>
      </c>
      <c r="B42" s="181" t="str">
        <f>IF('別紙1-1'!D96&lt;&gt;0,'別紙1-1'!D96,"")</f>
        <v/>
      </c>
      <c r="C42" s="181" t="str">
        <f>'別紙1-1'!AC96</f>
        <v/>
      </c>
    </row>
    <row r="43" spans="1:3" x14ac:dyDescent="0.2">
      <c r="A43" s="171">
        <v>11</v>
      </c>
      <c r="B43" s="181" t="str">
        <f>IF('別紙1-1'!D118&lt;&gt;0,'別紙1-1'!D118,"")</f>
        <v/>
      </c>
      <c r="C43" s="181" t="str">
        <f>'別紙1-1'!AC118</f>
        <v/>
      </c>
    </row>
    <row r="44" spans="1:3" x14ac:dyDescent="0.2">
      <c r="A44" s="171">
        <v>12</v>
      </c>
      <c r="B44" s="181" t="str">
        <f>IF('別紙1-1'!D126&lt;&gt;0,'別紙1-1'!D126,"")</f>
        <v/>
      </c>
      <c r="C44" s="181" t="str">
        <f>'別紙1-1'!AC126</f>
        <v/>
      </c>
    </row>
    <row r="45" spans="1:3" x14ac:dyDescent="0.2">
      <c r="A45" s="171">
        <v>13</v>
      </c>
      <c r="B45" s="181" t="str">
        <f>IF('別紙1-1'!D134&lt;&gt;0,'別紙1-1'!D134,"")</f>
        <v/>
      </c>
      <c r="C45" s="181" t="str">
        <f>'別紙1-1'!AC134</f>
        <v/>
      </c>
    </row>
    <row r="46" spans="1:3" x14ac:dyDescent="0.2">
      <c r="A46" s="171">
        <v>14</v>
      </c>
      <c r="B46" s="181" t="str">
        <f>IF('別紙1-1'!D142&lt;&gt;0,'別紙1-1'!D142,"")</f>
        <v/>
      </c>
      <c r="C46" s="181" t="str">
        <f>'別紙1-1'!AC142</f>
        <v/>
      </c>
    </row>
    <row r="47" spans="1:3" x14ac:dyDescent="0.2">
      <c r="A47" s="171">
        <v>15</v>
      </c>
      <c r="B47" s="181" t="str">
        <f>IF('別紙1-1'!D150&lt;&gt;0,'別紙1-1'!D150,"")</f>
        <v/>
      </c>
      <c r="C47" s="181" t="str">
        <f>'別紙1-1'!AC150</f>
        <v/>
      </c>
    </row>
    <row r="48" spans="1:3" x14ac:dyDescent="0.2">
      <c r="A48" s="171">
        <v>16</v>
      </c>
      <c r="B48" s="181" t="str">
        <f>IF('別紙1-1'!D172&lt;&gt;0,'別紙1-1'!D172,"")</f>
        <v/>
      </c>
      <c r="C48" s="181" t="str">
        <f>'別紙1-1'!AC172</f>
        <v/>
      </c>
    </row>
    <row r="49" spans="1:3" x14ac:dyDescent="0.2">
      <c r="A49" s="171">
        <v>17</v>
      </c>
      <c r="B49" s="181" t="str">
        <f>IF('別紙1-1'!D180&lt;&gt;0,'別紙1-1'!D180,"")</f>
        <v/>
      </c>
      <c r="C49" s="181" t="str">
        <f>'別紙1-1'!AC180</f>
        <v/>
      </c>
    </row>
    <row r="50" spans="1:3" x14ac:dyDescent="0.2">
      <c r="A50" s="171">
        <v>18</v>
      </c>
      <c r="B50" s="181" t="str">
        <f>IF('別紙1-1'!D188&lt;&gt;0,'別紙1-1'!D188,"")</f>
        <v/>
      </c>
      <c r="C50" s="181" t="str">
        <f>'別紙1-1'!AC188</f>
        <v/>
      </c>
    </row>
    <row r="51" spans="1:3" x14ac:dyDescent="0.2">
      <c r="A51" s="171">
        <v>19</v>
      </c>
      <c r="B51" s="181" t="str">
        <f>IF('別紙1-1'!D196&lt;&gt;0,'別紙1-1'!D196,"")</f>
        <v/>
      </c>
      <c r="C51" s="181" t="str">
        <f>'別紙1-1'!AC196</f>
        <v/>
      </c>
    </row>
    <row r="52" spans="1:3" x14ac:dyDescent="0.2">
      <c r="A52" s="171">
        <v>20</v>
      </c>
      <c r="B52" s="181" t="str">
        <f>IF('別紙1-1'!D204&lt;&gt;0,'別紙1-1'!D204,"")</f>
        <v/>
      </c>
      <c r="C52" s="181" t="str">
        <f>'別紙1-1'!AC204</f>
        <v/>
      </c>
    </row>
    <row r="53" spans="1:3" x14ac:dyDescent="0.2">
      <c r="A53" s="171">
        <v>21</v>
      </c>
      <c r="B53" s="181" t="str">
        <f>IF('別紙1-1'!D226&lt;&gt;0,'別紙1-1'!D226,"")</f>
        <v/>
      </c>
      <c r="C53" s="181" t="str">
        <f>'別紙1-1'!AC226</f>
        <v/>
      </c>
    </row>
    <row r="54" spans="1:3" x14ac:dyDescent="0.2">
      <c r="A54" s="171">
        <v>22</v>
      </c>
      <c r="B54" s="181" t="str">
        <f>IF('別紙1-1'!D234&lt;&gt;0,'別紙1-1'!D234,"")</f>
        <v/>
      </c>
      <c r="C54" s="181" t="str">
        <f>'別紙1-1'!AC234</f>
        <v/>
      </c>
    </row>
    <row r="55" spans="1:3" x14ac:dyDescent="0.2">
      <c r="A55" s="171">
        <v>23</v>
      </c>
      <c r="B55" s="181" t="str">
        <f>IF('別紙1-1'!D242&lt;&gt;0,'別紙1-1'!D242,"")</f>
        <v/>
      </c>
      <c r="C55" s="181" t="str">
        <f>'別紙1-1'!AC242</f>
        <v/>
      </c>
    </row>
    <row r="56" spans="1:3" x14ac:dyDescent="0.2">
      <c r="A56" s="171">
        <v>24</v>
      </c>
      <c r="B56" s="181" t="str">
        <f>IF('別紙1-1'!D250&lt;&gt;0,'別紙1-1'!D250,"")</f>
        <v/>
      </c>
      <c r="C56" s="181" t="str">
        <f>'別紙1-1'!AC250</f>
        <v/>
      </c>
    </row>
    <row r="57" spans="1:3" x14ac:dyDescent="0.2">
      <c r="A57" s="171">
        <v>25</v>
      </c>
      <c r="B57" s="181" t="str">
        <f>IF('別紙1-1'!D258&lt;&gt;0,'別紙1-1'!D258,"")</f>
        <v/>
      </c>
      <c r="C57" s="181" t="str">
        <f>'別紙1-1'!AC258</f>
        <v/>
      </c>
    </row>
    <row r="59" spans="1:3" x14ac:dyDescent="0.2">
      <c r="B59" s="179" t="s">
        <v>2</v>
      </c>
    </row>
    <row r="60" spans="1:3" x14ac:dyDescent="0.2">
      <c r="B60" s="184" t="s">
        <v>224</v>
      </c>
      <c r="C60" s="184" t="s">
        <v>29</v>
      </c>
    </row>
    <row r="61" spans="1:3" x14ac:dyDescent="0.2">
      <c r="A61" s="171">
        <v>1</v>
      </c>
      <c r="B61" s="181" t="str">
        <f>IF('別紙2-1'!D8&lt;&gt;0,'別紙2-1'!D8,"")</f>
        <v/>
      </c>
      <c r="C61" s="181" t="str">
        <f>'別紙2-1'!O8</f>
        <v/>
      </c>
    </row>
    <row r="62" spans="1:3" x14ac:dyDescent="0.2">
      <c r="A62" s="171">
        <v>2</v>
      </c>
      <c r="B62" s="181" t="str">
        <f>IF('別紙2-1'!D9&lt;&gt;0,'別紙2-1'!D9,"")</f>
        <v/>
      </c>
      <c r="C62" s="181" t="str">
        <f>'別紙2-1'!O9</f>
        <v/>
      </c>
    </row>
    <row r="63" spans="1:3" x14ac:dyDescent="0.2">
      <c r="A63" s="171">
        <v>3</v>
      </c>
      <c r="B63" s="181" t="str">
        <f>IF('別紙2-1'!D10&lt;&gt;0,'別紙2-1'!D10,"")</f>
        <v/>
      </c>
      <c r="C63" s="181" t="str">
        <f>'別紙2-1'!O10</f>
        <v/>
      </c>
    </row>
    <row r="64" spans="1:3" x14ac:dyDescent="0.2">
      <c r="A64" s="171">
        <v>4</v>
      </c>
      <c r="B64" s="181" t="str">
        <f>IF('別紙2-1'!D11&lt;&gt;0,'別紙2-1'!D11,"")</f>
        <v/>
      </c>
      <c r="C64" s="181" t="str">
        <f>'別紙2-1'!O11</f>
        <v/>
      </c>
    </row>
    <row r="65" spans="1:3" x14ac:dyDescent="0.2">
      <c r="A65" s="171">
        <v>5</v>
      </c>
      <c r="B65" s="181" t="str">
        <f>IF('別紙2-1'!D12&lt;&gt;0,'別紙2-1'!D12,"")</f>
        <v/>
      </c>
      <c r="C65" s="181" t="str">
        <f>'別紙2-1'!O12</f>
        <v/>
      </c>
    </row>
    <row r="66" spans="1:3" x14ac:dyDescent="0.2">
      <c r="A66" s="171">
        <v>6</v>
      </c>
      <c r="B66" s="181" t="str">
        <f>IF('別紙2-1'!D13&lt;&gt;0,'別紙2-1'!D13,"")</f>
        <v/>
      </c>
      <c r="C66" s="181" t="str">
        <f>'別紙2-1'!O13</f>
        <v/>
      </c>
    </row>
    <row r="67" spans="1:3" x14ac:dyDescent="0.2">
      <c r="A67" s="171">
        <v>7</v>
      </c>
      <c r="B67" s="181" t="str">
        <f>IF('別紙2-1'!D14&lt;&gt;0,'別紙2-1'!D14,"")</f>
        <v/>
      </c>
      <c r="C67" s="181" t="str">
        <f>'別紙2-1'!O14</f>
        <v/>
      </c>
    </row>
    <row r="68" spans="1:3" x14ac:dyDescent="0.2">
      <c r="A68" s="171">
        <v>8</v>
      </c>
      <c r="B68" s="181" t="str">
        <f>IF('別紙2-1'!D15&lt;&gt;0,'別紙2-1'!D15,"")</f>
        <v/>
      </c>
      <c r="C68" s="181" t="str">
        <f>'別紙2-1'!O15</f>
        <v/>
      </c>
    </row>
    <row r="69" spans="1:3" x14ac:dyDescent="0.2">
      <c r="A69" s="171">
        <v>9</v>
      </c>
      <c r="B69" s="181" t="str">
        <f>IF('別紙2-1'!D16&lt;&gt;0,'別紙2-1'!D16,"")</f>
        <v/>
      </c>
      <c r="C69" s="181" t="str">
        <f>'別紙2-1'!O16</f>
        <v/>
      </c>
    </row>
    <row r="70" spans="1:3" x14ac:dyDescent="0.2">
      <c r="A70" s="171">
        <v>10</v>
      </c>
      <c r="B70" s="181" t="str">
        <f>IF('別紙2-1'!D17&lt;&gt;0,'別紙2-1'!D17,"")</f>
        <v/>
      </c>
      <c r="C70" s="181" t="str">
        <f>'別紙2-1'!O17</f>
        <v/>
      </c>
    </row>
    <row r="71" spans="1:3" x14ac:dyDescent="0.2">
      <c r="A71" s="171">
        <v>11</v>
      </c>
      <c r="B71" s="181" t="str">
        <f>IF('別紙2-1'!D18&lt;&gt;0,'別紙2-1'!D18,"")</f>
        <v/>
      </c>
      <c r="C71" s="181" t="str">
        <f>'別紙2-1'!O18</f>
        <v/>
      </c>
    </row>
    <row r="72" spans="1:3" x14ac:dyDescent="0.2">
      <c r="A72" s="171">
        <v>12</v>
      </c>
      <c r="B72" s="181" t="str">
        <f>IF('別紙2-1'!D19&lt;&gt;0,'別紙2-1'!D19,"")</f>
        <v/>
      </c>
      <c r="C72" s="181" t="str">
        <f>'別紙2-1'!O19</f>
        <v/>
      </c>
    </row>
    <row r="73" spans="1:3" x14ac:dyDescent="0.2">
      <c r="A73" s="171">
        <v>13</v>
      </c>
      <c r="B73" s="181" t="str">
        <f>IF('別紙2-1'!D20&lt;&gt;0,'別紙2-1'!D20,"")</f>
        <v/>
      </c>
      <c r="C73" s="181" t="str">
        <f>'別紙2-1'!O20</f>
        <v/>
      </c>
    </row>
    <row r="74" spans="1:3" x14ac:dyDescent="0.2">
      <c r="A74" s="171">
        <v>14</v>
      </c>
      <c r="B74" s="181" t="str">
        <f>IF('別紙2-1'!D21&lt;&gt;0,'別紙2-1'!D21,"")</f>
        <v/>
      </c>
      <c r="C74" s="181" t="str">
        <f>'別紙2-1'!O21</f>
        <v/>
      </c>
    </row>
    <row r="75" spans="1:3" x14ac:dyDescent="0.2">
      <c r="A75" s="171">
        <v>15</v>
      </c>
      <c r="B75" s="181" t="str">
        <f>IF('別紙2-1'!D22&lt;&gt;0,'別紙2-1'!D22,"")</f>
        <v/>
      </c>
      <c r="C75" s="181" t="str">
        <f>'別紙2-1'!O22</f>
        <v/>
      </c>
    </row>
    <row r="76" spans="1:3" x14ac:dyDescent="0.2">
      <c r="A76" s="171">
        <v>16</v>
      </c>
      <c r="B76" s="181" t="str">
        <f>IF('別紙2-1'!D23&lt;&gt;0,'別紙2-1'!D23,"")</f>
        <v/>
      </c>
      <c r="C76" s="181" t="str">
        <f>'別紙2-1'!O23</f>
        <v/>
      </c>
    </row>
    <row r="77" spans="1:3" x14ac:dyDescent="0.2">
      <c r="A77" s="171">
        <v>17</v>
      </c>
      <c r="B77" s="181" t="str">
        <f>IF('別紙2-1'!D24&lt;&gt;0,'別紙2-1'!D24,"")</f>
        <v/>
      </c>
      <c r="C77" s="181" t="str">
        <f>'別紙2-1'!O24</f>
        <v/>
      </c>
    </row>
    <row r="78" spans="1:3" x14ac:dyDescent="0.2">
      <c r="A78" s="171">
        <v>18</v>
      </c>
      <c r="B78" s="181" t="str">
        <f>IF('別紙2-1'!D25&lt;&gt;0,'別紙2-1'!D25,"")</f>
        <v/>
      </c>
      <c r="C78" s="181" t="str">
        <f>'別紙2-1'!O25</f>
        <v/>
      </c>
    </row>
    <row r="79" spans="1:3" x14ac:dyDescent="0.2">
      <c r="A79" s="171">
        <v>19</v>
      </c>
      <c r="B79" s="181" t="str">
        <f>IF('別紙2-1'!D26&lt;&gt;0,'別紙2-1'!D26,"")</f>
        <v/>
      </c>
      <c r="C79" s="181" t="str">
        <f>'別紙2-1'!O26</f>
        <v/>
      </c>
    </row>
    <row r="80" spans="1:3" x14ac:dyDescent="0.2">
      <c r="A80" s="171">
        <v>20</v>
      </c>
      <c r="B80" s="181" t="str">
        <f>IF('別紙2-1'!D27&lt;&gt;0,'別紙2-1'!D27,"")</f>
        <v/>
      </c>
      <c r="C80" s="181" t="str">
        <f>'別紙2-1'!O27</f>
        <v/>
      </c>
    </row>
    <row r="81" spans="1:3" x14ac:dyDescent="0.2">
      <c r="A81" s="171">
        <v>21</v>
      </c>
      <c r="B81" s="181" t="str">
        <f>IF('別紙2-1'!D40&lt;&gt;0,'別紙2-1'!D40,"")</f>
        <v/>
      </c>
      <c r="C81" s="181" t="str">
        <f>'別紙2-1'!O40</f>
        <v/>
      </c>
    </row>
    <row r="82" spans="1:3" x14ac:dyDescent="0.2">
      <c r="A82" s="171">
        <v>22</v>
      </c>
      <c r="B82" s="181" t="str">
        <f>IF('別紙2-1'!D41&lt;&gt;0,'別紙2-1'!D41,"")</f>
        <v/>
      </c>
      <c r="C82" s="181" t="str">
        <f>'別紙2-1'!O41</f>
        <v/>
      </c>
    </row>
    <row r="83" spans="1:3" x14ac:dyDescent="0.2">
      <c r="A83" s="171">
        <v>23</v>
      </c>
      <c r="B83" s="181" t="str">
        <f>IF('別紙2-1'!D42&lt;&gt;0,'別紙2-1'!D42,"")</f>
        <v/>
      </c>
      <c r="C83" s="181" t="str">
        <f>'別紙2-1'!O42</f>
        <v/>
      </c>
    </row>
    <row r="84" spans="1:3" x14ac:dyDescent="0.2">
      <c r="A84" s="171">
        <v>24</v>
      </c>
      <c r="B84" s="181" t="str">
        <f>IF('別紙2-1'!D43&lt;&gt;0,'別紙2-1'!D43,"")</f>
        <v/>
      </c>
      <c r="C84" s="181" t="str">
        <f>'別紙2-1'!O43</f>
        <v/>
      </c>
    </row>
    <row r="85" spans="1:3" x14ac:dyDescent="0.2">
      <c r="A85" s="171">
        <v>25</v>
      </c>
      <c r="B85" s="181" t="str">
        <f>IF('別紙2-1'!D44&lt;&gt;0,'別紙2-1'!D44,"")</f>
        <v/>
      </c>
      <c r="C85" s="181" t="str">
        <f>'別紙2-1'!O44</f>
        <v/>
      </c>
    </row>
    <row r="86" spans="1:3" x14ac:dyDescent="0.2">
      <c r="A86" s="171">
        <v>26</v>
      </c>
      <c r="B86" s="181" t="str">
        <f>IF('別紙2-1'!D45&lt;&gt;0,'別紙2-1'!D45,"")</f>
        <v/>
      </c>
      <c r="C86" s="181" t="str">
        <f>'別紙2-1'!O45</f>
        <v/>
      </c>
    </row>
    <row r="87" spans="1:3" x14ac:dyDescent="0.2">
      <c r="A87" s="171">
        <v>27</v>
      </c>
      <c r="B87" s="181" t="str">
        <f>IF('別紙2-1'!D46&lt;&gt;0,'別紙2-1'!D46,"")</f>
        <v/>
      </c>
      <c r="C87" s="181" t="str">
        <f>'別紙2-1'!O46</f>
        <v/>
      </c>
    </row>
    <row r="88" spans="1:3" x14ac:dyDescent="0.2">
      <c r="A88" s="171">
        <v>28</v>
      </c>
      <c r="B88" s="181" t="str">
        <f>IF('別紙2-1'!D47&lt;&gt;0,'別紙2-1'!D47,"")</f>
        <v/>
      </c>
      <c r="C88" s="181" t="str">
        <f>'別紙2-1'!O47</f>
        <v/>
      </c>
    </row>
    <row r="89" spans="1:3" x14ac:dyDescent="0.2">
      <c r="A89" s="171">
        <v>29</v>
      </c>
      <c r="B89" s="181" t="str">
        <f>IF('別紙2-1'!D48&lt;&gt;0,'別紙2-1'!D48,"")</f>
        <v/>
      </c>
      <c r="C89" s="181" t="str">
        <f>'別紙2-1'!O48</f>
        <v/>
      </c>
    </row>
    <row r="90" spans="1:3" x14ac:dyDescent="0.2">
      <c r="A90" s="171">
        <v>30</v>
      </c>
      <c r="B90" s="181" t="str">
        <f>IF('別紙2-1'!D49&lt;&gt;0,'別紙2-1'!D49,"")</f>
        <v/>
      </c>
      <c r="C90" s="181" t="str">
        <f>'別紙2-1'!O49</f>
        <v/>
      </c>
    </row>
    <row r="91" spans="1:3" x14ac:dyDescent="0.2">
      <c r="A91" s="171">
        <v>31</v>
      </c>
      <c r="B91" s="181" t="str">
        <f>IF('別紙2-1'!D50&lt;&gt;0,'別紙2-1'!D50,"")</f>
        <v/>
      </c>
      <c r="C91" s="181" t="str">
        <f>'別紙2-1'!O50</f>
        <v/>
      </c>
    </row>
    <row r="92" spans="1:3" x14ac:dyDescent="0.2">
      <c r="A92" s="171">
        <v>32</v>
      </c>
      <c r="B92" s="181" t="str">
        <f>IF('別紙2-1'!D51&lt;&gt;0,'別紙2-1'!D51,"")</f>
        <v/>
      </c>
      <c r="C92" s="181" t="str">
        <f>'別紙2-1'!O51</f>
        <v/>
      </c>
    </row>
    <row r="93" spans="1:3" x14ac:dyDescent="0.2">
      <c r="A93" s="171">
        <v>33</v>
      </c>
      <c r="B93" s="181" t="str">
        <f>IF('別紙2-1'!D52&lt;&gt;0,'別紙2-1'!D52,"")</f>
        <v/>
      </c>
      <c r="C93" s="181" t="str">
        <f>'別紙2-1'!O52</f>
        <v/>
      </c>
    </row>
    <row r="94" spans="1:3" x14ac:dyDescent="0.2">
      <c r="A94" s="171">
        <v>34</v>
      </c>
      <c r="B94" s="181" t="str">
        <f>IF('別紙2-1'!D53&lt;&gt;0,'別紙2-1'!D53,"")</f>
        <v/>
      </c>
      <c r="C94" s="181" t="str">
        <f>'別紙2-1'!O53</f>
        <v/>
      </c>
    </row>
    <row r="95" spans="1:3" x14ac:dyDescent="0.2">
      <c r="A95" s="171">
        <v>35</v>
      </c>
      <c r="B95" s="181" t="str">
        <f>IF('別紙2-1'!D54&lt;&gt;0,'別紙2-1'!D54,"")</f>
        <v/>
      </c>
      <c r="C95" s="181" t="str">
        <f>'別紙2-1'!O54</f>
        <v/>
      </c>
    </row>
    <row r="96" spans="1:3" x14ac:dyDescent="0.2">
      <c r="A96" s="171">
        <v>36</v>
      </c>
      <c r="B96" s="181" t="str">
        <f>IF('別紙2-1'!D55&lt;&gt;0,'別紙2-1'!D55,"")</f>
        <v/>
      </c>
      <c r="C96" s="181" t="str">
        <f>'別紙2-1'!O55</f>
        <v/>
      </c>
    </row>
    <row r="97" spans="1:3" x14ac:dyDescent="0.2">
      <c r="A97" s="171">
        <v>37</v>
      </c>
      <c r="B97" s="181" t="str">
        <f>IF('別紙2-1'!D56&lt;&gt;0,'別紙2-1'!D56,"")</f>
        <v/>
      </c>
      <c r="C97" s="181" t="str">
        <f>'別紙2-1'!O56</f>
        <v/>
      </c>
    </row>
    <row r="98" spans="1:3" x14ac:dyDescent="0.2">
      <c r="A98" s="171">
        <v>38</v>
      </c>
      <c r="B98" s="181" t="str">
        <f>IF('別紙2-1'!D57&lt;&gt;0,'別紙2-1'!D57,"")</f>
        <v/>
      </c>
      <c r="C98" s="181" t="str">
        <f>'別紙2-1'!O57</f>
        <v/>
      </c>
    </row>
    <row r="99" spans="1:3" x14ac:dyDescent="0.2">
      <c r="A99" s="171">
        <v>39</v>
      </c>
      <c r="B99" s="181" t="str">
        <f>IF('別紙2-1'!D58&lt;&gt;0,'別紙2-1'!D58,"")</f>
        <v/>
      </c>
      <c r="C99" s="181" t="str">
        <f>'別紙2-1'!O58</f>
        <v/>
      </c>
    </row>
    <row r="100" spans="1:3" x14ac:dyDescent="0.2">
      <c r="A100" s="171">
        <v>40</v>
      </c>
      <c r="B100" s="181" t="str">
        <f>IF('別紙2-1'!D59&lt;&gt;0,'別紙2-1'!D59,"")</f>
        <v/>
      </c>
      <c r="C100" s="181" t="str">
        <f>'別紙2-1'!O59</f>
        <v/>
      </c>
    </row>
    <row r="101" spans="1:3" x14ac:dyDescent="0.2">
      <c r="A101" s="171">
        <v>41</v>
      </c>
      <c r="B101" s="181" t="str">
        <f>IF('別紙2-1'!D72&lt;&gt;0,'別紙2-1'!D72,"")</f>
        <v/>
      </c>
      <c r="C101" s="181" t="str">
        <f>'別紙2-1'!O72</f>
        <v/>
      </c>
    </row>
    <row r="102" spans="1:3" x14ac:dyDescent="0.2">
      <c r="A102" s="171">
        <v>42</v>
      </c>
      <c r="B102" s="181" t="str">
        <f>IF('別紙2-1'!D73&lt;&gt;0,'別紙2-1'!D73,"")</f>
        <v/>
      </c>
      <c r="C102" s="181" t="str">
        <f>'別紙2-1'!O73</f>
        <v/>
      </c>
    </row>
    <row r="103" spans="1:3" x14ac:dyDescent="0.2">
      <c r="A103" s="171">
        <v>43</v>
      </c>
      <c r="B103" s="181" t="str">
        <f>IF('別紙2-1'!D74&lt;&gt;0,'別紙2-1'!D74,"")</f>
        <v/>
      </c>
      <c r="C103" s="181" t="str">
        <f>'別紙2-1'!O74</f>
        <v/>
      </c>
    </row>
    <row r="104" spans="1:3" x14ac:dyDescent="0.2">
      <c r="A104" s="171">
        <v>44</v>
      </c>
      <c r="B104" s="181" t="str">
        <f>IF('別紙2-1'!D75&lt;&gt;0,'別紙2-1'!D75,"")</f>
        <v/>
      </c>
      <c r="C104" s="181" t="str">
        <f>'別紙2-1'!O75</f>
        <v/>
      </c>
    </row>
    <row r="105" spans="1:3" x14ac:dyDescent="0.2">
      <c r="A105" s="171">
        <v>45</v>
      </c>
      <c r="B105" s="181" t="str">
        <f>IF('別紙2-1'!D76&lt;&gt;0,'別紙2-1'!D76,"")</f>
        <v/>
      </c>
      <c r="C105" s="181" t="str">
        <f>'別紙2-1'!O76</f>
        <v/>
      </c>
    </row>
    <row r="106" spans="1:3" x14ac:dyDescent="0.2">
      <c r="A106" s="171">
        <v>46</v>
      </c>
      <c r="B106" s="181" t="str">
        <f>IF('別紙2-1'!D77&lt;&gt;0,'別紙2-1'!D77,"")</f>
        <v/>
      </c>
      <c r="C106" s="181" t="str">
        <f>'別紙2-1'!O77</f>
        <v/>
      </c>
    </row>
    <row r="107" spans="1:3" x14ac:dyDescent="0.2">
      <c r="A107" s="171">
        <v>47</v>
      </c>
      <c r="B107" s="181" t="str">
        <f>IF('別紙2-1'!D78&lt;&gt;0,'別紙2-1'!D78,"")</f>
        <v/>
      </c>
      <c r="C107" s="181" t="str">
        <f>'別紙2-1'!O78</f>
        <v/>
      </c>
    </row>
    <row r="108" spans="1:3" x14ac:dyDescent="0.2">
      <c r="A108" s="171">
        <v>48</v>
      </c>
      <c r="B108" s="181" t="str">
        <f>IF('別紙2-1'!D79&lt;&gt;0,'別紙2-1'!D79,"")</f>
        <v/>
      </c>
      <c r="C108" s="181" t="str">
        <f>'別紙2-1'!O79</f>
        <v/>
      </c>
    </row>
    <row r="109" spans="1:3" x14ac:dyDescent="0.2">
      <c r="A109" s="171">
        <v>49</v>
      </c>
      <c r="B109" s="181" t="str">
        <f>IF('別紙2-1'!D80&lt;&gt;0,'別紙2-1'!D80,"")</f>
        <v/>
      </c>
      <c r="C109" s="181" t="str">
        <f>'別紙2-1'!O80</f>
        <v/>
      </c>
    </row>
    <row r="110" spans="1:3" x14ac:dyDescent="0.2">
      <c r="A110" s="171">
        <v>50</v>
      </c>
      <c r="B110" s="181" t="str">
        <f>IF('別紙2-1'!D81&lt;&gt;0,'別紙2-1'!D81,"")</f>
        <v/>
      </c>
      <c r="C110" s="181" t="str">
        <f>'別紙2-1'!O81</f>
        <v/>
      </c>
    </row>
    <row r="111" spans="1:3" x14ac:dyDescent="0.2">
      <c r="A111" s="171">
        <v>51</v>
      </c>
      <c r="B111" s="181" t="str">
        <f>IF('別紙2-1'!D82&lt;&gt;0,'別紙2-1'!D82,"")</f>
        <v/>
      </c>
      <c r="C111" s="181" t="str">
        <f>'別紙2-1'!O82</f>
        <v/>
      </c>
    </row>
    <row r="112" spans="1:3" x14ac:dyDescent="0.2">
      <c r="A112" s="171">
        <v>52</v>
      </c>
      <c r="B112" s="181" t="str">
        <f>IF('別紙2-1'!D83&lt;&gt;0,'別紙2-1'!D83,"")</f>
        <v/>
      </c>
      <c r="C112" s="181" t="str">
        <f>'別紙2-1'!O83</f>
        <v/>
      </c>
    </row>
    <row r="113" spans="1:3" x14ac:dyDescent="0.2">
      <c r="A113" s="171">
        <v>53</v>
      </c>
      <c r="B113" s="181" t="str">
        <f>IF('別紙2-1'!D84&lt;&gt;0,'別紙2-1'!D84,"")</f>
        <v/>
      </c>
      <c r="C113" s="181" t="str">
        <f>'別紙2-1'!O84</f>
        <v/>
      </c>
    </row>
    <row r="114" spans="1:3" x14ac:dyDescent="0.2">
      <c r="A114" s="171">
        <v>54</v>
      </c>
      <c r="B114" s="181" t="str">
        <f>IF('別紙2-1'!D85&lt;&gt;0,'別紙2-1'!D85,"")</f>
        <v/>
      </c>
      <c r="C114" s="181" t="str">
        <f>'別紙2-1'!O85</f>
        <v/>
      </c>
    </row>
    <row r="115" spans="1:3" x14ac:dyDescent="0.2">
      <c r="A115" s="171">
        <v>55</v>
      </c>
      <c r="B115" s="181" t="str">
        <f>IF('別紙2-1'!D86&lt;&gt;0,'別紙2-1'!D86,"")</f>
        <v/>
      </c>
      <c r="C115" s="181" t="str">
        <f>'別紙2-1'!O86</f>
        <v/>
      </c>
    </row>
    <row r="116" spans="1:3" x14ac:dyDescent="0.2">
      <c r="A116" s="171">
        <v>56</v>
      </c>
      <c r="B116" s="181" t="str">
        <f>IF('別紙2-1'!D87&lt;&gt;0,'別紙2-1'!D87,"")</f>
        <v/>
      </c>
      <c r="C116" s="181" t="str">
        <f>'別紙2-1'!O87</f>
        <v/>
      </c>
    </row>
    <row r="117" spans="1:3" x14ac:dyDescent="0.2">
      <c r="A117" s="171">
        <v>57</v>
      </c>
      <c r="B117" s="181" t="str">
        <f>IF('別紙2-1'!D88&lt;&gt;0,'別紙2-1'!D88,"")</f>
        <v/>
      </c>
      <c r="C117" s="181" t="str">
        <f>'別紙2-1'!O88</f>
        <v/>
      </c>
    </row>
    <row r="118" spans="1:3" x14ac:dyDescent="0.2">
      <c r="A118" s="171">
        <v>58</v>
      </c>
      <c r="B118" s="181" t="str">
        <f>IF('別紙2-1'!D89&lt;&gt;0,'別紙2-1'!D89,"")</f>
        <v/>
      </c>
      <c r="C118" s="181" t="str">
        <f>'別紙2-1'!O89</f>
        <v/>
      </c>
    </row>
    <row r="119" spans="1:3" x14ac:dyDescent="0.2">
      <c r="A119" s="171">
        <v>59</v>
      </c>
      <c r="B119" s="181" t="str">
        <f>IF('別紙2-1'!D90&lt;&gt;0,'別紙2-1'!D90,"")</f>
        <v/>
      </c>
      <c r="C119" s="181" t="str">
        <f>'別紙2-1'!O90</f>
        <v/>
      </c>
    </row>
    <row r="120" spans="1:3" x14ac:dyDescent="0.2">
      <c r="A120" s="171">
        <v>60</v>
      </c>
      <c r="B120" s="181" t="str">
        <f>IF('別紙2-1'!D91&lt;&gt;0,'別紙2-1'!D91,"")</f>
        <v/>
      </c>
      <c r="C120" s="181" t="str">
        <f>'別紙2-1'!O91</f>
        <v/>
      </c>
    </row>
    <row r="121" spans="1:3" x14ac:dyDescent="0.2">
      <c r="A121" s="171">
        <v>61</v>
      </c>
      <c r="B121" s="181" t="str">
        <f>IF('別紙2-1'!D104&lt;&gt;0,'別紙2-1'!D104,"")</f>
        <v/>
      </c>
      <c r="C121" s="181" t="str">
        <f>'別紙2-1'!O104</f>
        <v/>
      </c>
    </row>
    <row r="122" spans="1:3" x14ac:dyDescent="0.2">
      <c r="A122" s="171">
        <v>62</v>
      </c>
      <c r="B122" s="181" t="str">
        <f>IF('別紙2-1'!D105&lt;&gt;0,'別紙2-1'!D105,"")</f>
        <v/>
      </c>
      <c r="C122" s="181" t="str">
        <f>'別紙2-1'!O105</f>
        <v/>
      </c>
    </row>
    <row r="123" spans="1:3" x14ac:dyDescent="0.2">
      <c r="A123" s="171">
        <v>63</v>
      </c>
      <c r="B123" s="181" t="str">
        <f>IF('別紙2-1'!D106&lt;&gt;0,'別紙2-1'!D106,"")</f>
        <v/>
      </c>
      <c r="C123" s="181" t="str">
        <f>'別紙2-1'!O106</f>
        <v/>
      </c>
    </row>
    <row r="124" spans="1:3" x14ac:dyDescent="0.2">
      <c r="A124" s="171">
        <v>64</v>
      </c>
      <c r="B124" s="181" t="str">
        <f>IF('別紙2-1'!D107&lt;&gt;0,'別紙2-1'!D107,"")</f>
        <v/>
      </c>
      <c r="C124" s="181" t="str">
        <f>'別紙2-1'!O107</f>
        <v/>
      </c>
    </row>
    <row r="125" spans="1:3" x14ac:dyDescent="0.2">
      <c r="A125" s="171">
        <v>65</v>
      </c>
      <c r="B125" s="181" t="str">
        <f>IF('別紙2-1'!D108&lt;&gt;0,'別紙2-1'!D108,"")</f>
        <v/>
      </c>
      <c r="C125" s="181" t="str">
        <f>'別紙2-1'!O108</f>
        <v/>
      </c>
    </row>
    <row r="126" spans="1:3" x14ac:dyDescent="0.2">
      <c r="A126" s="171">
        <v>66</v>
      </c>
      <c r="B126" s="181" t="str">
        <f>IF('別紙2-1'!D109&lt;&gt;0,'別紙2-1'!D109,"")</f>
        <v/>
      </c>
      <c r="C126" s="181" t="str">
        <f>'別紙2-1'!O109</f>
        <v/>
      </c>
    </row>
    <row r="127" spans="1:3" x14ac:dyDescent="0.2">
      <c r="A127" s="171">
        <v>67</v>
      </c>
      <c r="B127" s="181" t="str">
        <f>IF('別紙2-1'!D110&lt;&gt;0,'別紙2-1'!D110,"")</f>
        <v/>
      </c>
      <c r="C127" s="181" t="str">
        <f>'別紙2-1'!O110</f>
        <v/>
      </c>
    </row>
    <row r="128" spans="1:3" x14ac:dyDescent="0.2">
      <c r="A128" s="171">
        <v>68</v>
      </c>
      <c r="B128" s="181" t="str">
        <f>IF('別紙2-1'!D111&lt;&gt;0,'別紙2-1'!D111,"")</f>
        <v/>
      </c>
      <c r="C128" s="181" t="str">
        <f>'別紙2-1'!O111</f>
        <v/>
      </c>
    </row>
    <row r="129" spans="1:3" x14ac:dyDescent="0.2">
      <c r="A129" s="171">
        <v>69</v>
      </c>
      <c r="B129" s="181" t="str">
        <f>IF('別紙2-1'!D112&lt;&gt;0,'別紙2-1'!D112,"")</f>
        <v/>
      </c>
      <c r="C129" s="181" t="str">
        <f>'別紙2-1'!O112</f>
        <v/>
      </c>
    </row>
    <row r="130" spans="1:3" x14ac:dyDescent="0.2">
      <c r="A130" s="171">
        <v>70</v>
      </c>
      <c r="B130" s="181" t="str">
        <f>IF('別紙2-1'!D113&lt;&gt;0,'別紙2-1'!D113,"")</f>
        <v/>
      </c>
      <c r="C130" s="181" t="str">
        <f>'別紙2-1'!O113</f>
        <v/>
      </c>
    </row>
    <row r="131" spans="1:3" x14ac:dyDescent="0.2">
      <c r="A131" s="171">
        <v>71</v>
      </c>
      <c r="B131" s="181" t="str">
        <f>IF('別紙2-1'!D114&lt;&gt;0,'別紙2-1'!D114,"")</f>
        <v/>
      </c>
      <c r="C131" s="181" t="str">
        <f>'別紙2-1'!O114</f>
        <v/>
      </c>
    </row>
    <row r="132" spans="1:3" x14ac:dyDescent="0.2">
      <c r="A132" s="171">
        <v>72</v>
      </c>
      <c r="B132" s="181" t="str">
        <f>IF('別紙2-1'!D115&lt;&gt;0,'別紙2-1'!D115,"")</f>
        <v/>
      </c>
      <c r="C132" s="181" t="str">
        <f>'別紙2-1'!O115</f>
        <v/>
      </c>
    </row>
    <row r="133" spans="1:3" x14ac:dyDescent="0.2">
      <c r="A133" s="171">
        <v>73</v>
      </c>
      <c r="B133" s="181" t="str">
        <f>IF('別紙2-1'!D116&lt;&gt;0,'別紙2-1'!D116,"")</f>
        <v/>
      </c>
      <c r="C133" s="181" t="str">
        <f>'別紙2-1'!O116</f>
        <v/>
      </c>
    </row>
    <row r="134" spans="1:3" x14ac:dyDescent="0.2">
      <c r="A134" s="171">
        <v>74</v>
      </c>
      <c r="B134" s="181" t="str">
        <f>IF('別紙2-1'!D117&lt;&gt;0,'別紙2-1'!D117,"")</f>
        <v/>
      </c>
      <c r="C134" s="181" t="str">
        <f>'別紙2-1'!O117</f>
        <v/>
      </c>
    </row>
    <row r="135" spans="1:3" x14ac:dyDescent="0.2">
      <c r="A135" s="171">
        <v>75</v>
      </c>
      <c r="B135" s="181" t="str">
        <f>IF('別紙2-1'!D118&lt;&gt;0,'別紙2-1'!D118,"")</f>
        <v/>
      </c>
      <c r="C135" s="181" t="str">
        <f>'別紙2-1'!O118</f>
        <v/>
      </c>
    </row>
    <row r="136" spans="1:3" x14ac:dyDescent="0.2">
      <c r="A136" s="171">
        <v>76</v>
      </c>
      <c r="B136" s="181" t="str">
        <f>IF('別紙2-1'!D119&lt;&gt;0,'別紙2-1'!D119,"")</f>
        <v/>
      </c>
      <c r="C136" s="181" t="str">
        <f>'別紙2-1'!O119</f>
        <v/>
      </c>
    </row>
    <row r="137" spans="1:3" x14ac:dyDescent="0.2">
      <c r="A137" s="171">
        <v>77</v>
      </c>
      <c r="B137" s="181" t="str">
        <f>IF('別紙2-1'!D120&lt;&gt;0,'別紙2-1'!D120,"")</f>
        <v/>
      </c>
      <c r="C137" s="181" t="str">
        <f>'別紙2-1'!O120</f>
        <v/>
      </c>
    </row>
    <row r="138" spans="1:3" x14ac:dyDescent="0.2">
      <c r="A138" s="171">
        <v>78</v>
      </c>
      <c r="B138" s="181" t="str">
        <f>IF('別紙2-1'!D121&lt;&gt;0,'別紙2-1'!D121,"")</f>
        <v/>
      </c>
      <c r="C138" s="181" t="str">
        <f>'別紙2-1'!O121</f>
        <v/>
      </c>
    </row>
    <row r="139" spans="1:3" x14ac:dyDescent="0.2">
      <c r="A139" s="171">
        <v>79</v>
      </c>
      <c r="B139" s="181" t="str">
        <f>IF('別紙2-1'!D122&lt;&gt;0,'別紙2-1'!D122,"")</f>
        <v/>
      </c>
      <c r="C139" s="181" t="str">
        <f>'別紙2-1'!O122</f>
        <v/>
      </c>
    </row>
    <row r="140" spans="1:3" x14ac:dyDescent="0.2">
      <c r="A140" s="171">
        <v>80</v>
      </c>
      <c r="B140" s="181" t="str">
        <f>IF('別紙2-1'!D123&lt;&gt;0,'別紙2-1'!D123,"")</f>
        <v/>
      </c>
      <c r="C140" s="181" t="str">
        <f>'別紙2-1'!O123</f>
        <v/>
      </c>
    </row>
    <row r="141" spans="1:3" x14ac:dyDescent="0.2">
      <c r="A141" s="171">
        <v>81</v>
      </c>
      <c r="B141" s="181" t="str">
        <f>IF('別紙2-1'!D136&lt;&gt;0,'別紙2-1'!D136,"")</f>
        <v/>
      </c>
      <c r="C141" s="181" t="str">
        <f>'別紙2-1'!O136</f>
        <v/>
      </c>
    </row>
    <row r="142" spans="1:3" x14ac:dyDescent="0.2">
      <c r="A142" s="171">
        <v>82</v>
      </c>
      <c r="B142" s="181" t="str">
        <f>IF('別紙2-1'!D137&lt;&gt;0,'別紙2-1'!D137,"")</f>
        <v/>
      </c>
      <c r="C142" s="181" t="str">
        <f>'別紙2-1'!O137</f>
        <v/>
      </c>
    </row>
    <row r="143" spans="1:3" x14ac:dyDescent="0.2">
      <c r="A143" s="171">
        <v>83</v>
      </c>
      <c r="B143" s="181" t="str">
        <f>IF('別紙2-1'!D138&lt;&gt;0,'別紙2-1'!D138,"")</f>
        <v/>
      </c>
      <c r="C143" s="181" t="str">
        <f>'別紙2-1'!O138</f>
        <v/>
      </c>
    </row>
    <row r="144" spans="1:3" x14ac:dyDescent="0.2">
      <c r="A144" s="171">
        <v>84</v>
      </c>
      <c r="B144" s="181" t="str">
        <f>IF('別紙2-1'!D139&lt;&gt;0,'別紙2-1'!D139,"")</f>
        <v/>
      </c>
      <c r="C144" s="181" t="str">
        <f>'別紙2-1'!O139</f>
        <v/>
      </c>
    </row>
    <row r="145" spans="1:3" x14ac:dyDescent="0.2">
      <c r="A145" s="171">
        <v>85</v>
      </c>
      <c r="B145" s="181" t="str">
        <f>IF('別紙2-1'!D140&lt;&gt;0,'別紙2-1'!D140,"")</f>
        <v/>
      </c>
      <c r="C145" s="181" t="str">
        <f>'別紙2-1'!O140</f>
        <v/>
      </c>
    </row>
    <row r="146" spans="1:3" x14ac:dyDescent="0.2">
      <c r="A146" s="171">
        <v>86</v>
      </c>
      <c r="B146" s="181" t="str">
        <f>IF('別紙2-1'!D141&lt;&gt;0,'別紙2-1'!D141,"")</f>
        <v/>
      </c>
      <c r="C146" s="181" t="str">
        <f>'別紙2-1'!O141</f>
        <v/>
      </c>
    </row>
    <row r="147" spans="1:3" x14ac:dyDescent="0.2">
      <c r="A147" s="171">
        <v>87</v>
      </c>
      <c r="B147" s="181" t="str">
        <f>IF('別紙2-1'!D142&lt;&gt;0,'別紙2-1'!D142,"")</f>
        <v/>
      </c>
      <c r="C147" s="181" t="str">
        <f>'別紙2-1'!O142</f>
        <v/>
      </c>
    </row>
    <row r="148" spans="1:3" x14ac:dyDescent="0.2">
      <c r="A148" s="171">
        <v>88</v>
      </c>
      <c r="B148" s="181" t="str">
        <f>IF('別紙2-1'!D143&lt;&gt;0,'別紙2-1'!D143,"")</f>
        <v/>
      </c>
      <c r="C148" s="181" t="str">
        <f>'別紙2-1'!O143</f>
        <v/>
      </c>
    </row>
    <row r="149" spans="1:3" x14ac:dyDescent="0.2">
      <c r="A149" s="171">
        <v>89</v>
      </c>
      <c r="B149" s="181" t="str">
        <f>IF('別紙2-1'!D144&lt;&gt;0,'別紙2-1'!D144,"")</f>
        <v/>
      </c>
      <c r="C149" s="181" t="str">
        <f>'別紙2-1'!O144</f>
        <v/>
      </c>
    </row>
    <row r="150" spans="1:3" x14ac:dyDescent="0.2">
      <c r="A150" s="171">
        <v>90</v>
      </c>
      <c r="B150" s="181" t="str">
        <f>IF('別紙2-1'!D145&lt;&gt;0,'別紙2-1'!D145,"")</f>
        <v/>
      </c>
      <c r="C150" s="181" t="str">
        <f>'別紙2-1'!O145</f>
        <v/>
      </c>
    </row>
    <row r="151" spans="1:3" x14ac:dyDescent="0.2">
      <c r="A151" s="171">
        <v>91</v>
      </c>
      <c r="B151" s="181" t="str">
        <f>IF('別紙2-1'!D146&lt;&gt;0,'別紙2-1'!D146,"")</f>
        <v/>
      </c>
      <c r="C151" s="181" t="str">
        <f>'別紙2-1'!O146</f>
        <v/>
      </c>
    </row>
    <row r="152" spans="1:3" x14ac:dyDescent="0.2">
      <c r="A152" s="171">
        <v>92</v>
      </c>
      <c r="B152" s="181" t="str">
        <f>IF('別紙2-1'!D147&lt;&gt;0,'別紙2-1'!D147,"")</f>
        <v/>
      </c>
      <c r="C152" s="181" t="str">
        <f>'別紙2-1'!O147</f>
        <v/>
      </c>
    </row>
    <row r="153" spans="1:3" x14ac:dyDescent="0.2">
      <c r="A153" s="171">
        <v>93</v>
      </c>
      <c r="B153" s="181" t="str">
        <f>IF('別紙2-1'!D148&lt;&gt;0,'別紙2-1'!D148,"")</f>
        <v/>
      </c>
      <c r="C153" s="181" t="str">
        <f>'別紙2-1'!O148</f>
        <v/>
      </c>
    </row>
    <row r="154" spans="1:3" x14ac:dyDescent="0.2">
      <c r="A154" s="171">
        <v>94</v>
      </c>
      <c r="B154" s="181" t="str">
        <f>IF('別紙2-1'!D149&lt;&gt;0,'別紙2-1'!D149,"")</f>
        <v/>
      </c>
      <c r="C154" s="181" t="str">
        <f>'別紙2-1'!O149</f>
        <v/>
      </c>
    </row>
    <row r="155" spans="1:3" x14ac:dyDescent="0.2">
      <c r="A155" s="171">
        <v>95</v>
      </c>
      <c r="B155" s="181" t="str">
        <f>IF('別紙2-1'!D150&lt;&gt;0,'別紙2-1'!D150,"")</f>
        <v/>
      </c>
      <c r="C155" s="181" t="str">
        <f>'別紙2-1'!O150</f>
        <v/>
      </c>
    </row>
    <row r="156" spans="1:3" x14ac:dyDescent="0.2">
      <c r="A156" s="171">
        <v>96</v>
      </c>
      <c r="B156" s="181" t="str">
        <f>IF('別紙2-1'!D151&lt;&gt;0,'別紙2-1'!D151,"")</f>
        <v/>
      </c>
      <c r="C156" s="181" t="str">
        <f>'別紙2-1'!O151</f>
        <v/>
      </c>
    </row>
    <row r="157" spans="1:3" x14ac:dyDescent="0.2">
      <c r="A157" s="171">
        <v>97</v>
      </c>
      <c r="B157" s="181" t="str">
        <f>IF('別紙2-1'!D152&lt;&gt;0,'別紙2-1'!D152,"")</f>
        <v/>
      </c>
      <c r="C157" s="181" t="str">
        <f>'別紙2-1'!O152</f>
        <v/>
      </c>
    </row>
    <row r="158" spans="1:3" x14ac:dyDescent="0.2">
      <c r="A158" s="171">
        <v>98</v>
      </c>
      <c r="B158" s="181" t="str">
        <f>IF('別紙2-1'!D153&lt;&gt;0,'別紙2-1'!D153,"")</f>
        <v/>
      </c>
      <c r="C158" s="181" t="str">
        <f>'別紙2-1'!O153</f>
        <v/>
      </c>
    </row>
    <row r="159" spans="1:3" x14ac:dyDescent="0.2">
      <c r="A159" s="171">
        <v>99</v>
      </c>
      <c r="B159" s="181" t="str">
        <f>IF('別紙2-1'!D154&lt;&gt;0,'別紙2-1'!D154,"")</f>
        <v/>
      </c>
      <c r="C159" s="181" t="str">
        <f>'別紙2-1'!O154</f>
        <v/>
      </c>
    </row>
    <row r="160" spans="1:3" x14ac:dyDescent="0.2">
      <c r="A160" s="171">
        <v>100</v>
      </c>
      <c r="B160" s="181" t="str">
        <f>IF('別紙2-1'!D155&lt;&gt;0,'別紙2-1'!D155,"")</f>
        <v/>
      </c>
      <c r="C160" s="181" t="str">
        <f>'別紙2-1'!O155</f>
        <v/>
      </c>
    </row>
  </sheetData>
  <sheetProtection password="CC76" sheet="1"/>
  <mergeCells count="1">
    <mergeCell ref="B3:C3"/>
  </mergeCells>
  <phoneticPr fontId="2"/>
  <pageMargins left="0.5" right="0.42" top="1" bottom="1" header="0.51200000000000001" footer="0.51200000000000001"/>
  <pageSetup paperSize="9" orientation="portrait" r:id="rId1"/>
  <headerFooter alignWithMargins="0"/>
  <rowBreaks count="1" manualBreakCount="1">
    <brk id="57" max="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R110"/>
  <sheetViews>
    <sheetView workbookViewId="0">
      <pane xSplit="1" topLeftCell="O1" activePane="topRight" state="frozen"/>
      <selection activeCell="C3" sqref="C3"/>
      <selection pane="topRight" activeCell="Q19" sqref="Q19"/>
    </sheetView>
  </sheetViews>
  <sheetFormatPr defaultColWidth="9" defaultRowHeight="13" x14ac:dyDescent="0.2"/>
  <cols>
    <col min="1" max="1" width="2.6328125" style="74" customWidth="1"/>
    <col min="2" max="2" width="11.08984375" style="74" customWidth="1"/>
    <col min="3" max="3" width="7.26953125" style="55" customWidth="1"/>
    <col min="4" max="5" width="11.26953125" style="55" customWidth="1"/>
    <col min="6" max="6" width="9.453125" style="55" customWidth="1"/>
    <col min="7" max="17" width="9" style="55"/>
    <col min="18" max="18" width="21.7265625" style="55" customWidth="1"/>
    <col min="19" max="19" width="11.453125" style="55" customWidth="1"/>
    <col min="20" max="20" width="11.08984375" style="55" customWidth="1"/>
    <col min="21" max="21" width="11.36328125" style="55" customWidth="1"/>
    <col min="22" max="22" width="11" style="55" customWidth="1"/>
    <col min="23" max="23" width="11.08984375" style="55" customWidth="1"/>
    <col min="24" max="24" width="11" style="55" customWidth="1"/>
    <col min="25" max="25" width="12.26953125" style="55" customWidth="1"/>
    <col min="26" max="26" width="10.453125" style="55" customWidth="1"/>
    <col min="27" max="27" width="11.08984375" style="55" customWidth="1"/>
    <col min="28" max="28" width="11" style="55" customWidth="1"/>
    <col min="29" max="29" width="11.36328125" style="55" customWidth="1"/>
    <col min="30" max="30" width="10.36328125" style="55" customWidth="1"/>
    <col min="31" max="32" width="9.90625" style="55" customWidth="1"/>
    <col min="33" max="34" width="10.26953125" style="55" customWidth="1"/>
    <col min="35" max="35" width="10.453125" style="55" customWidth="1"/>
    <col min="36" max="37" width="11" style="55" customWidth="1"/>
    <col min="38" max="40" width="11.08984375" style="55" customWidth="1"/>
    <col min="41" max="41" width="10.36328125" style="55" customWidth="1"/>
    <col min="42" max="42" width="11.26953125" style="55" customWidth="1"/>
    <col min="43" max="43" width="11.7265625" style="55" customWidth="1"/>
    <col min="44" max="16384" width="9" style="55"/>
  </cols>
  <sheetData>
    <row r="1" spans="1:44" x14ac:dyDescent="0.2">
      <c r="A1" s="55"/>
      <c r="B1" s="55"/>
      <c r="C1" s="56"/>
      <c r="F1" s="55">
        <v>1</v>
      </c>
      <c r="G1" s="55">
        <v>2</v>
      </c>
      <c r="H1" s="55">
        <v>3</v>
      </c>
      <c r="I1" s="55">
        <v>4</v>
      </c>
      <c r="J1" s="55">
        <v>5</v>
      </c>
      <c r="K1" s="55">
        <v>6</v>
      </c>
      <c r="L1" s="55">
        <v>7</v>
      </c>
      <c r="M1" s="55">
        <v>8</v>
      </c>
      <c r="N1" s="55">
        <v>9</v>
      </c>
      <c r="O1" s="55">
        <v>10</v>
      </c>
      <c r="P1" s="55">
        <v>11</v>
      </c>
      <c r="Q1" s="55">
        <v>12</v>
      </c>
      <c r="S1" s="55">
        <v>1</v>
      </c>
      <c r="T1" s="55">
        <v>2</v>
      </c>
      <c r="U1" s="55">
        <v>3</v>
      </c>
      <c r="V1" s="55">
        <v>4</v>
      </c>
      <c r="W1" s="55">
        <v>5</v>
      </c>
      <c r="X1" s="55">
        <v>6</v>
      </c>
      <c r="Y1" s="55">
        <v>7</v>
      </c>
    </row>
    <row r="2" spans="1:44" ht="27" customHeight="1" x14ac:dyDescent="0.2">
      <c r="A2" s="650" t="s">
        <v>1182</v>
      </c>
      <c r="B2" s="656" t="s">
        <v>466</v>
      </c>
      <c r="C2" s="656" t="s">
        <v>475</v>
      </c>
      <c r="D2" s="646" t="s">
        <v>499</v>
      </c>
      <c r="E2" s="647"/>
      <c r="F2" s="654" t="s">
        <v>407</v>
      </c>
      <c r="G2" s="654"/>
      <c r="H2" s="654"/>
      <c r="I2" s="654"/>
      <c r="J2" s="654"/>
      <c r="K2" s="654"/>
      <c r="L2" s="644" t="s">
        <v>408</v>
      </c>
      <c r="M2" s="645"/>
      <c r="N2" s="654" t="s">
        <v>409</v>
      </c>
      <c r="O2" s="658"/>
      <c r="P2" s="658"/>
      <c r="Q2" s="652" t="s">
        <v>548</v>
      </c>
      <c r="R2" s="59"/>
      <c r="S2" s="147" t="s">
        <v>1141</v>
      </c>
      <c r="T2" s="59"/>
      <c r="U2" s="59"/>
      <c r="V2" s="59"/>
      <c r="W2" s="59"/>
      <c r="X2" s="59"/>
      <c r="Y2" s="59"/>
      <c r="Z2" s="147"/>
      <c r="AA2" s="59"/>
      <c r="AB2" s="59"/>
      <c r="AC2" s="59"/>
      <c r="AD2" s="59"/>
      <c r="AE2" s="59"/>
      <c r="AF2" s="59"/>
      <c r="AG2" s="59"/>
      <c r="AH2" s="59"/>
      <c r="AI2" s="59"/>
      <c r="AJ2" s="59"/>
      <c r="AK2" s="59"/>
      <c r="AL2" s="59"/>
      <c r="AM2" s="59"/>
      <c r="AN2" s="59"/>
      <c r="AO2" s="59"/>
      <c r="AP2" s="59"/>
      <c r="AQ2" s="59"/>
    </row>
    <row r="3" spans="1:44" ht="14" x14ac:dyDescent="0.2">
      <c r="A3" s="650"/>
      <c r="B3" s="656"/>
      <c r="C3" s="656"/>
      <c r="D3" s="648"/>
      <c r="E3" s="649"/>
      <c r="F3" s="205" t="s">
        <v>1178</v>
      </c>
      <c r="G3" s="654" t="s">
        <v>1179</v>
      </c>
      <c r="H3" s="655"/>
      <c r="I3" s="205" t="s">
        <v>1180</v>
      </c>
      <c r="J3" s="654" t="s">
        <v>1181</v>
      </c>
      <c r="K3" s="655"/>
      <c r="L3" s="205" t="s">
        <v>1178</v>
      </c>
      <c r="M3" s="205" t="s">
        <v>1179</v>
      </c>
      <c r="N3" s="205" t="s">
        <v>738</v>
      </c>
      <c r="O3" s="205" t="s">
        <v>1179</v>
      </c>
      <c r="P3" s="205" t="s">
        <v>1180</v>
      </c>
      <c r="Q3" s="652"/>
      <c r="R3" s="59"/>
      <c r="S3" s="147" t="s">
        <v>1140</v>
      </c>
      <c r="T3" s="59"/>
      <c r="U3" s="59"/>
      <c r="V3" s="59"/>
      <c r="W3" s="59"/>
      <c r="X3" s="59"/>
      <c r="Y3" s="59"/>
      <c r="Z3" s="147" t="s">
        <v>1139</v>
      </c>
      <c r="AA3" s="59"/>
      <c r="AB3" s="59"/>
      <c r="AC3" s="59"/>
      <c r="AD3" s="59"/>
      <c r="AE3" s="59"/>
      <c r="AF3" s="59"/>
      <c r="AG3" s="59"/>
      <c r="AH3" s="59"/>
      <c r="AI3" s="59"/>
      <c r="AJ3" s="59"/>
      <c r="AK3" s="59"/>
      <c r="AL3" s="59"/>
      <c r="AM3" s="59"/>
      <c r="AN3" s="59"/>
      <c r="AO3" s="59"/>
      <c r="AP3" s="59"/>
      <c r="AQ3" s="59"/>
    </row>
    <row r="4" spans="1:44" ht="72.5" thickBot="1" x14ac:dyDescent="0.25">
      <c r="A4" s="651"/>
      <c r="B4" s="657"/>
      <c r="C4" s="657"/>
      <c r="D4" s="648"/>
      <c r="E4" s="649"/>
      <c r="F4" s="61" t="s">
        <v>483</v>
      </c>
      <c r="G4" s="61" t="s">
        <v>551</v>
      </c>
      <c r="H4" s="61" t="s">
        <v>467</v>
      </c>
      <c r="I4" s="61" t="s">
        <v>1184</v>
      </c>
      <c r="J4" s="61" t="s">
        <v>488</v>
      </c>
      <c r="K4" s="61" t="s">
        <v>1183</v>
      </c>
      <c r="L4" s="61" t="s">
        <v>489</v>
      </c>
      <c r="M4" s="61" t="s">
        <v>537</v>
      </c>
      <c r="N4" s="206" t="s">
        <v>491</v>
      </c>
      <c r="O4" s="206" t="s">
        <v>492</v>
      </c>
      <c r="P4" s="206" t="s">
        <v>493</v>
      </c>
      <c r="Q4" s="653"/>
      <c r="R4" s="60" t="s">
        <v>314</v>
      </c>
      <c r="S4" s="61" t="s">
        <v>315</v>
      </c>
      <c r="T4" s="61" t="s">
        <v>316</v>
      </c>
      <c r="U4" s="61" t="s">
        <v>317</v>
      </c>
      <c r="V4" s="61" t="s">
        <v>318</v>
      </c>
      <c r="W4" s="61" t="s">
        <v>319</v>
      </c>
      <c r="X4" s="61" t="s">
        <v>320</v>
      </c>
      <c r="Y4" s="61" t="s">
        <v>321</v>
      </c>
      <c r="Z4" s="61" t="s">
        <v>322</v>
      </c>
      <c r="AA4" s="61" t="s">
        <v>323</v>
      </c>
      <c r="AB4" s="61" t="s">
        <v>324</v>
      </c>
      <c r="AC4" s="61" t="s">
        <v>325</v>
      </c>
      <c r="AD4" s="61" t="s">
        <v>326</v>
      </c>
      <c r="AE4" s="61" t="s">
        <v>327</v>
      </c>
      <c r="AF4" s="61" t="s">
        <v>328</v>
      </c>
      <c r="AG4" s="61" t="s">
        <v>329</v>
      </c>
      <c r="AH4" s="61" t="s">
        <v>330</v>
      </c>
      <c r="AI4" s="61" t="s">
        <v>331</v>
      </c>
      <c r="AJ4" s="61" t="s">
        <v>332</v>
      </c>
      <c r="AK4" s="61" t="s">
        <v>333</v>
      </c>
      <c r="AL4" s="61" t="s">
        <v>334</v>
      </c>
      <c r="AM4" s="61" t="s">
        <v>335</v>
      </c>
      <c r="AN4" s="61" t="s">
        <v>336</v>
      </c>
      <c r="AO4" s="61" t="s">
        <v>337</v>
      </c>
      <c r="AP4" s="61" t="s">
        <v>338</v>
      </c>
      <c r="AQ4" s="61" t="s">
        <v>1138</v>
      </c>
    </row>
    <row r="5" spans="1:44" x14ac:dyDescent="0.2">
      <c r="A5" s="208">
        <v>1</v>
      </c>
      <c r="B5" s="209" t="str">
        <f>IF('別紙1-1'!D10&lt;&gt;"",RIGHT('別紙1-1'!D10,LEN('別紙1-1'!D10)-SEARCH(":",'別紙1-1'!D10,1)),"")</f>
        <v/>
      </c>
      <c r="C5" s="210" t="str">
        <f>'別紙1-1'!E10</f>
        <v/>
      </c>
      <c r="D5" s="63" t="str">
        <f>IF('別紙1-1'!F10&lt;&gt;"",'別紙1-1'!F10,"")</f>
        <v/>
      </c>
      <c r="E5" s="63" t="str">
        <f>IF('別紙1-1'!G10&lt;&gt;"",'別紙1-1'!G10,"")</f>
        <v/>
      </c>
      <c r="F5" s="63" t="str">
        <f>IF('別紙1-1'!H10&lt;&gt;"",'別紙1-1'!H10,"")</f>
        <v/>
      </c>
      <c r="G5" s="63" t="str">
        <f>IF('別紙1-1'!I10&lt;&gt;"",'別紙1-1'!I10,"")</f>
        <v/>
      </c>
      <c r="H5" s="63" t="str">
        <f>IF('別紙1-1'!J10&lt;&gt;"",'別紙1-1'!J10,"")</f>
        <v/>
      </c>
      <c r="I5" s="63" t="str">
        <f>IF('別紙1-1'!K10&lt;&gt;"",'別紙1-1'!K10,"")</f>
        <v/>
      </c>
      <c r="J5" s="63" t="str">
        <f>IF('別紙1-1'!L10&lt;&gt;"",'別紙1-1'!L10,"")</f>
        <v/>
      </c>
      <c r="K5" s="210" t="str">
        <f>IF('別紙1-1'!M10&lt;&gt;"",LEFT('別紙1-1'!M10,1),"")</f>
        <v/>
      </c>
      <c r="L5" s="63" t="str">
        <f>IF('別紙1-1'!N10&lt;&gt;"",'別紙1-1'!N10,"")</f>
        <v/>
      </c>
      <c r="M5" s="63" t="str">
        <f>IF('別紙1-1'!$P10&lt;&gt;"",'別紙1-1'!$P10,"")</f>
        <v/>
      </c>
      <c r="N5" s="63" t="str">
        <f>IF('別紙1-1'!Y10&lt;&gt;"",'別紙1-1'!Y10,"")</f>
        <v/>
      </c>
      <c r="O5" s="63" t="str">
        <f>IF('別紙1-1'!Z10&lt;&gt;"",'別紙1-1'!Z10,"")</f>
        <v/>
      </c>
      <c r="P5" s="64" t="str">
        <f>IF('別紙1-1'!AA10&lt;&gt;"",'別紙1-1'!AA10,"")</f>
        <v/>
      </c>
      <c r="Q5" s="65" t="str">
        <f>IF('別紙1-1'!F17&lt;&gt;"",'別紙1-1'!F17,"")</f>
        <v/>
      </c>
      <c r="R5" s="63" t="str">
        <f>IF('別紙1-1'!O10&lt;&gt;"",'別紙1-1'!O10,"")</f>
        <v/>
      </c>
      <c r="S5" s="63">
        <f>IF('別紙1-1'!Q10=1,0,1)</f>
        <v>0</v>
      </c>
      <c r="T5" s="63">
        <f>IF('別紙1-1'!Q11=2,0,1)</f>
        <v>0</v>
      </c>
      <c r="U5" s="63">
        <f>IF('別紙1-1'!Q12=3,0,1)</f>
        <v>0</v>
      </c>
      <c r="V5" s="63">
        <f>IF('別紙1-1'!Q13=4,0,1)</f>
        <v>0</v>
      </c>
      <c r="W5" s="63">
        <f>IF('別紙1-1'!Q14=5,0,1)</f>
        <v>0</v>
      </c>
      <c r="X5" s="63">
        <f>IF('別紙1-1'!Q15=6,0,1)</f>
        <v>0</v>
      </c>
      <c r="Y5" s="63">
        <f>IF('別紙1-1'!Q16=7,0,1)</f>
        <v>0</v>
      </c>
      <c r="Z5" s="63">
        <f>IF('別紙1-1'!S10=1,0,1)</f>
        <v>0</v>
      </c>
      <c r="AA5" s="63">
        <f>IF('別紙1-1'!S11=2,0,1)</f>
        <v>0</v>
      </c>
      <c r="AB5" s="63">
        <f>IF('別紙1-1'!S12=3,0,1)</f>
        <v>0</v>
      </c>
      <c r="AC5" s="63">
        <f>IF('別紙1-1'!S13=4,0,1)</f>
        <v>0</v>
      </c>
      <c r="AD5" s="63">
        <f>IF('別紙1-1'!S14=5,0,1)</f>
        <v>0</v>
      </c>
      <c r="AE5" s="63">
        <f>IF('別紙1-1'!S15=6,0,1)</f>
        <v>0</v>
      </c>
      <c r="AF5" s="63">
        <f>IF('別紙1-1'!S16=7,0,1)</f>
        <v>0</v>
      </c>
      <c r="AG5" s="63">
        <f>IF('別紙1-1'!U10=8,0,1)</f>
        <v>0</v>
      </c>
      <c r="AH5" s="63">
        <f>IF('別紙1-1'!U11=9,0,1)</f>
        <v>0</v>
      </c>
      <c r="AI5" s="63">
        <f>IF('別紙1-1'!U12=10,0,1)</f>
        <v>0</v>
      </c>
      <c r="AJ5" s="63">
        <f>IF('別紙1-1'!U13=11,0,1)</f>
        <v>0</v>
      </c>
      <c r="AK5" s="63">
        <f>IF('別紙1-1'!U14=12,0,1)</f>
        <v>0</v>
      </c>
      <c r="AL5" s="63">
        <f>IF('別紙1-1'!U15=13,0,1)</f>
        <v>0</v>
      </c>
      <c r="AM5" s="63">
        <f>IF('別紙1-1'!U16=14,0,1)</f>
        <v>0</v>
      </c>
      <c r="AN5" s="63">
        <f>IF('別紙1-1'!W10=15,0,1)</f>
        <v>0</v>
      </c>
      <c r="AO5" s="63">
        <f>IF('別紙1-1'!W11=16,0,1)</f>
        <v>0</v>
      </c>
      <c r="AP5" s="63">
        <f>IF('別紙1-1'!W12=17,0,1)</f>
        <v>0</v>
      </c>
      <c r="AQ5" s="63">
        <f>IF('別紙1-1'!W13=18,0,1)</f>
        <v>0</v>
      </c>
      <c r="AR5" s="66">
        <f>SUM(N5:P5)</f>
        <v>0</v>
      </c>
    </row>
    <row r="6" spans="1:44" x14ac:dyDescent="0.2">
      <c r="A6" s="211">
        <v>2</v>
      </c>
      <c r="B6" s="29" t="str">
        <f>IF('別紙1-1'!D18&lt;&gt;"",RIGHT('別紙1-1'!D18,LEN('別紙1-1'!D18)-SEARCH(":",'別紙1-1'!D18,1)),"")</f>
        <v/>
      </c>
      <c r="C6" s="204" t="str">
        <f>'別紙1-1'!E18</f>
        <v/>
      </c>
      <c r="D6" s="29" t="str">
        <f>IF('別紙1-1'!F18&lt;&gt;"",'別紙1-1'!F18,"")</f>
        <v/>
      </c>
      <c r="E6" s="29" t="str">
        <f>IF('別紙1-1'!G18&lt;&gt;"",'別紙1-1'!G18,"")</f>
        <v/>
      </c>
      <c r="F6" s="29" t="str">
        <f>IF('別紙1-1'!H18&lt;&gt;"",'別紙1-1'!H18,"")</f>
        <v/>
      </c>
      <c r="G6" s="29" t="str">
        <f>IF('別紙1-1'!I18&lt;&gt;"",'別紙1-1'!I18,"")</f>
        <v/>
      </c>
      <c r="H6" s="29" t="str">
        <f>IF('別紙1-1'!J18&lt;&gt;"",'別紙1-1'!J18,"")</f>
        <v/>
      </c>
      <c r="I6" s="29" t="str">
        <f>IF('別紙1-1'!K18&lt;&gt;"",'別紙1-1'!K18,"")</f>
        <v/>
      </c>
      <c r="J6" s="29" t="str">
        <f>IF('別紙1-1'!L18&lt;&gt;"",'別紙1-1'!L18,"")</f>
        <v/>
      </c>
      <c r="K6" s="204" t="str">
        <f>IF('別紙1-1'!M18&lt;&gt;"",LEFT('別紙1-1'!M18,1),"")</f>
        <v/>
      </c>
      <c r="L6" s="29" t="str">
        <f>IF('別紙1-1'!N18&lt;&gt;"",'別紙1-1'!N18,"")</f>
        <v/>
      </c>
      <c r="M6" s="29" t="str">
        <f>IF('別紙1-1'!$P18&lt;&gt;"",'別紙1-1'!$P18,"")</f>
        <v/>
      </c>
      <c r="N6" s="29" t="str">
        <f>IF('別紙1-1'!Y18&lt;&gt;"",'別紙1-1'!Y18,"")</f>
        <v/>
      </c>
      <c r="O6" s="29" t="str">
        <f>IF('別紙1-1'!Z18&lt;&gt;"",'別紙1-1'!Z18,"")</f>
        <v/>
      </c>
      <c r="P6" s="68" t="str">
        <f>IF('別紙1-1'!AA18&lt;&gt;"",'別紙1-1'!AA18,"")</f>
        <v/>
      </c>
      <c r="Q6" s="69" t="str">
        <f>IF('別紙1-1'!F25&lt;&gt;"",'別紙1-1'!F25,"")</f>
        <v/>
      </c>
      <c r="R6" s="29" t="str">
        <f>IF('別紙1-1'!O18&lt;&gt;"",'別紙1-1'!O18,"")</f>
        <v/>
      </c>
      <c r="S6" s="29">
        <f>IF('別紙1-1'!Q18=1,0,1)</f>
        <v>0</v>
      </c>
      <c r="T6" s="29">
        <f>IF('別紙1-1'!Q19=2,0,1)</f>
        <v>0</v>
      </c>
      <c r="U6" s="29">
        <f>IF('別紙1-1'!Q20=3,0,1)</f>
        <v>0</v>
      </c>
      <c r="V6" s="29">
        <f>IF('別紙1-1'!Q21=4,0,1)</f>
        <v>0</v>
      </c>
      <c r="W6" s="29">
        <f>IF('別紙1-1'!Q22=5,0,1)</f>
        <v>0</v>
      </c>
      <c r="X6" s="29">
        <f>IF('別紙1-1'!Q23=6,0,1)</f>
        <v>0</v>
      </c>
      <c r="Y6" s="29">
        <f>IF('別紙1-1'!Q24=7,0,1)</f>
        <v>0</v>
      </c>
      <c r="Z6" s="29">
        <f>IF('別紙1-1'!S18=1,0,1)</f>
        <v>0</v>
      </c>
      <c r="AA6" s="29">
        <f>IF('別紙1-1'!S19=2,0,1)</f>
        <v>0</v>
      </c>
      <c r="AB6" s="29">
        <f>IF('別紙1-1'!S20=3,0,1)</f>
        <v>0</v>
      </c>
      <c r="AC6" s="29">
        <f>IF('別紙1-1'!S21=4,0,1)</f>
        <v>0</v>
      </c>
      <c r="AD6" s="29">
        <f>IF('別紙1-1'!S22=5,0,1)</f>
        <v>0</v>
      </c>
      <c r="AE6" s="29">
        <f>IF('別紙1-1'!S23=6,0,1)</f>
        <v>0</v>
      </c>
      <c r="AF6" s="29">
        <f>IF('別紙1-1'!S24=7,0,1)</f>
        <v>0</v>
      </c>
      <c r="AG6" s="29">
        <f>IF('別紙1-1'!U18=8,0,1)</f>
        <v>0</v>
      </c>
      <c r="AH6" s="29">
        <f>IF('別紙1-1'!U19=9,0,1)</f>
        <v>0</v>
      </c>
      <c r="AI6" s="29">
        <f>IF('別紙1-1'!U20=10,0,1)</f>
        <v>0</v>
      </c>
      <c r="AJ6" s="29">
        <f>IF('別紙1-1'!U21=11,0,1)</f>
        <v>0</v>
      </c>
      <c r="AK6" s="29">
        <f>IF('別紙1-1'!U22=12,0,1)</f>
        <v>0</v>
      </c>
      <c r="AL6" s="29">
        <f>IF('別紙1-1'!U23=13,0,1)</f>
        <v>0</v>
      </c>
      <c r="AM6" s="29">
        <f>IF('別紙1-1'!U24=14,0,1)</f>
        <v>0</v>
      </c>
      <c r="AN6" s="29">
        <f>IF('別紙1-1'!W18=15,0,1)</f>
        <v>0</v>
      </c>
      <c r="AO6" s="29">
        <f>IF('別紙1-1'!W19=16,0,1)</f>
        <v>0</v>
      </c>
      <c r="AP6" s="29">
        <f>IF('別紙1-1'!W20=17,0,1)</f>
        <v>0</v>
      </c>
      <c r="AQ6" s="29">
        <f>IF('別紙1-1'!W21=18,0,1)</f>
        <v>0</v>
      </c>
      <c r="AR6" s="66">
        <f t="shared" ref="AR6:AR28" si="0">SUM(N6:P6)</f>
        <v>0</v>
      </c>
    </row>
    <row r="7" spans="1:44" x14ac:dyDescent="0.2">
      <c r="A7" s="211">
        <v>3</v>
      </c>
      <c r="B7" s="29" t="str">
        <f>IF('別紙1-1'!D26&lt;&gt;"",RIGHT('別紙1-1'!D26,LEN('別紙1-1'!D26)-SEARCH(":",'別紙1-1'!D26,1)),"")</f>
        <v/>
      </c>
      <c r="C7" s="204" t="str">
        <f>'別紙1-1'!E26</f>
        <v/>
      </c>
      <c r="D7" s="29" t="str">
        <f>IF('別紙1-1'!F26&lt;&gt;"",'別紙1-1'!F26,"")</f>
        <v/>
      </c>
      <c r="E7" s="29" t="str">
        <f>IF('別紙1-1'!G26&lt;&gt;"",'別紙1-1'!G26,"")</f>
        <v/>
      </c>
      <c r="F7" s="29" t="str">
        <f>IF('別紙1-1'!H26&lt;&gt;"",'別紙1-1'!H26,"")</f>
        <v/>
      </c>
      <c r="G7" s="29" t="str">
        <f>IF('別紙1-1'!I26&lt;&gt;"",'別紙1-1'!I26,"")</f>
        <v/>
      </c>
      <c r="H7" s="29" t="str">
        <f>IF('別紙1-1'!J26&lt;&gt;"",'別紙1-1'!J26,"")</f>
        <v/>
      </c>
      <c r="I7" s="29" t="str">
        <f>IF('別紙1-1'!K26&lt;&gt;"",'別紙1-1'!K26,"")</f>
        <v/>
      </c>
      <c r="J7" s="29" t="str">
        <f>IF('別紙1-1'!L26&lt;&gt;"",'別紙1-1'!L26,"")</f>
        <v/>
      </c>
      <c r="K7" s="204" t="str">
        <f>IF('別紙1-1'!M26&lt;&gt;"",LEFT('別紙1-1'!M26,1),"")</f>
        <v/>
      </c>
      <c r="L7" s="29" t="str">
        <f>IF('別紙1-1'!N26&lt;&gt;"",'別紙1-1'!N26,"")</f>
        <v/>
      </c>
      <c r="M7" s="29" t="str">
        <f>IF('別紙1-1'!$P26&lt;&gt;"",'別紙1-1'!$P26,"")</f>
        <v/>
      </c>
      <c r="N7" s="29" t="str">
        <f>IF('別紙1-1'!Y26&lt;&gt;"",'別紙1-1'!Y26,"")</f>
        <v/>
      </c>
      <c r="O7" s="29" t="str">
        <f>IF('別紙1-1'!Z26&lt;&gt;"",'別紙1-1'!Z26,"")</f>
        <v/>
      </c>
      <c r="P7" s="68" t="str">
        <f>IF('別紙1-1'!AA26&lt;&gt;"",'別紙1-1'!AA26,"")</f>
        <v/>
      </c>
      <c r="Q7" s="69" t="str">
        <f>IF('別紙1-1'!F33&lt;&gt;"",'別紙1-1'!F33,"")</f>
        <v/>
      </c>
      <c r="R7" s="29" t="str">
        <f>IF('別紙1-1'!O26&lt;&gt;"",'別紙1-1'!O26,"")</f>
        <v/>
      </c>
      <c r="S7" s="29">
        <f>IF('別紙1-1'!Q26=1,0,1)</f>
        <v>0</v>
      </c>
      <c r="T7" s="29">
        <f>IF('別紙1-1'!Q27=2,0,1)</f>
        <v>0</v>
      </c>
      <c r="U7" s="29">
        <f>IF('別紙1-1'!Q28=3,0,1)</f>
        <v>0</v>
      </c>
      <c r="V7" s="29">
        <f>IF('別紙1-1'!Q29=4,0,1)</f>
        <v>0</v>
      </c>
      <c r="W7" s="29">
        <f>IF('別紙1-1'!Q30=5,0,1)</f>
        <v>0</v>
      </c>
      <c r="X7" s="29">
        <f>IF('別紙1-1'!Q31=6,0,1)</f>
        <v>0</v>
      </c>
      <c r="Y7" s="29">
        <f>IF('別紙1-1'!Q32=7,0,1)</f>
        <v>0</v>
      </c>
      <c r="Z7" s="29">
        <f>IF('別紙1-1'!S26=1,0,1)</f>
        <v>0</v>
      </c>
      <c r="AA7" s="29">
        <f>IF('別紙1-1'!S27=2,0,1)</f>
        <v>0</v>
      </c>
      <c r="AB7" s="29">
        <f>IF('別紙1-1'!S28=3,0,1)</f>
        <v>0</v>
      </c>
      <c r="AC7" s="29">
        <f>IF('別紙1-1'!S29=4,0,1)</f>
        <v>0</v>
      </c>
      <c r="AD7" s="29">
        <f>IF('別紙1-1'!S30=5,0,1)</f>
        <v>0</v>
      </c>
      <c r="AE7" s="29">
        <f>IF('別紙1-1'!S31=6,0,1)</f>
        <v>0</v>
      </c>
      <c r="AF7" s="29">
        <f>IF('別紙1-1'!S32=7,0,1)</f>
        <v>0</v>
      </c>
      <c r="AG7" s="29">
        <f>IF('別紙1-1'!U26=8,0,1)</f>
        <v>0</v>
      </c>
      <c r="AH7" s="29">
        <f>IF('別紙1-1'!U27=9,0,1)</f>
        <v>0</v>
      </c>
      <c r="AI7" s="29">
        <f>IF('別紙1-1'!U28=10,0,1)</f>
        <v>0</v>
      </c>
      <c r="AJ7" s="29">
        <f>IF('別紙1-1'!U29=11,0,1)</f>
        <v>0</v>
      </c>
      <c r="AK7" s="29">
        <f>IF('別紙1-1'!U30=12,0,1)</f>
        <v>0</v>
      </c>
      <c r="AL7" s="29">
        <f>IF('別紙1-1'!U31=13,0,1)</f>
        <v>0</v>
      </c>
      <c r="AM7" s="29">
        <f>IF('別紙1-1'!U32=14,0,1)</f>
        <v>0</v>
      </c>
      <c r="AN7" s="29">
        <f>IF('別紙1-1'!W26=15,0,1)</f>
        <v>0</v>
      </c>
      <c r="AO7" s="29">
        <f>IF('別紙1-1'!W27=16,0,1)</f>
        <v>0</v>
      </c>
      <c r="AP7" s="29">
        <f>IF('別紙1-1'!W28=17,0,1)</f>
        <v>0</v>
      </c>
      <c r="AQ7" s="29">
        <f>IF('別紙1-1'!W29=18,0,1)</f>
        <v>0</v>
      </c>
      <c r="AR7" s="66">
        <f t="shared" si="0"/>
        <v>0</v>
      </c>
    </row>
    <row r="8" spans="1:44" x14ac:dyDescent="0.2">
      <c r="A8" s="211">
        <v>4</v>
      </c>
      <c r="B8" s="29" t="str">
        <f>IF('別紙1-1'!D34&lt;&gt;"",RIGHT('別紙1-1'!D34,LEN('別紙1-1'!D34)-SEARCH(":",'別紙1-1'!D34,1)),"")</f>
        <v/>
      </c>
      <c r="C8" s="204" t="str">
        <f>'別紙1-1'!E34</f>
        <v/>
      </c>
      <c r="D8" s="29" t="str">
        <f>IF('別紙1-1'!F34&lt;&gt;"",'別紙1-1'!F34,"")</f>
        <v/>
      </c>
      <c r="E8" s="29" t="str">
        <f>IF('別紙1-1'!G34&lt;&gt;"",'別紙1-1'!G34,"")</f>
        <v/>
      </c>
      <c r="F8" s="29" t="str">
        <f>IF('別紙1-1'!H34&lt;&gt;"",'別紙1-1'!H34,"")</f>
        <v/>
      </c>
      <c r="G8" s="29" t="str">
        <f>IF('別紙1-1'!I34&lt;&gt;"",'別紙1-1'!I34,"")</f>
        <v/>
      </c>
      <c r="H8" s="29" t="str">
        <f>IF('別紙1-1'!J34&lt;&gt;"",'別紙1-1'!J34,"")</f>
        <v/>
      </c>
      <c r="I8" s="29" t="str">
        <f>IF('別紙1-1'!K34&lt;&gt;"",'別紙1-1'!K34,"")</f>
        <v/>
      </c>
      <c r="J8" s="29" t="str">
        <f>IF('別紙1-1'!L34&lt;&gt;"",'別紙1-1'!L34,"")</f>
        <v/>
      </c>
      <c r="K8" s="204" t="str">
        <f>IF('別紙1-1'!M34&lt;&gt;"",LEFT('別紙1-1'!M34,1),"")</f>
        <v/>
      </c>
      <c r="L8" s="29" t="str">
        <f>IF('別紙1-1'!N34&lt;&gt;"",'別紙1-1'!N34,"")</f>
        <v/>
      </c>
      <c r="M8" s="29" t="str">
        <f>IF('別紙1-1'!$P34&lt;&gt;"",'別紙1-1'!$P34,"")</f>
        <v/>
      </c>
      <c r="N8" s="29" t="str">
        <f>IF('別紙1-1'!Y34&lt;&gt;"",'別紙1-1'!Y34,"")</f>
        <v/>
      </c>
      <c r="O8" s="29" t="str">
        <f>IF('別紙1-1'!Z34&lt;&gt;"",'別紙1-1'!Z34,"")</f>
        <v/>
      </c>
      <c r="P8" s="68" t="str">
        <f>IF('別紙1-1'!AA34&lt;&gt;"",'別紙1-1'!AA34,"")</f>
        <v/>
      </c>
      <c r="Q8" s="69" t="str">
        <f>IF('別紙1-1'!F41&lt;&gt;"",'別紙1-1'!F41,"")</f>
        <v/>
      </c>
      <c r="R8" s="29" t="str">
        <f>IF('別紙1-1'!O34&lt;&gt;"",'別紙1-1'!O34,"")</f>
        <v/>
      </c>
      <c r="S8" s="29">
        <f>IF('別紙1-1'!Q34=1,0,1)</f>
        <v>0</v>
      </c>
      <c r="T8" s="29">
        <f>IF('別紙1-1'!Q35=2,0,1)</f>
        <v>0</v>
      </c>
      <c r="U8" s="29">
        <f>IF('別紙1-1'!Q36=3,0,1)</f>
        <v>0</v>
      </c>
      <c r="V8" s="29">
        <f>IF('別紙1-1'!Q37=4,0,1)</f>
        <v>0</v>
      </c>
      <c r="W8" s="29">
        <f>IF('別紙1-1'!Q38=5,0,1)</f>
        <v>0</v>
      </c>
      <c r="X8" s="29">
        <f>IF('別紙1-1'!Q39=6,0,1)</f>
        <v>0</v>
      </c>
      <c r="Y8" s="29">
        <f>IF('別紙1-1'!Q40=7,0,1)</f>
        <v>0</v>
      </c>
      <c r="Z8" s="29">
        <f>IF('別紙1-1'!S34=1,0,1)</f>
        <v>0</v>
      </c>
      <c r="AA8" s="29">
        <f>IF('別紙1-1'!S35=2,0,1)</f>
        <v>0</v>
      </c>
      <c r="AB8" s="29">
        <f>IF('別紙1-1'!S36=3,0,1)</f>
        <v>0</v>
      </c>
      <c r="AC8" s="29">
        <f>IF('別紙1-1'!S37=4,0,1)</f>
        <v>0</v>
      </c>
      <c r="AD8" s="29">
        <f>IF('別紙1-1'!S38=5,0,1)</f>
        <v>0</v>
      </c>
      <c r="AE8" s="29">
        <f>IF('別紙1-1'!S39=6,0,1)</f>
        <v>0</v>
      </c>
      <c r="AF8" s="29">
        <f>IF('別紙1-1'!S40=7,0,1)</f>
        <v>0</v>
      </c>
      <c r="AG8" s="29">
        <f>IF('別紙1-1'!U34=8,0,1)</f>
        <v>0</v>
      </c>
      <c r="AH8" s="29">
        <f>IF('別紙1-1'!U35=9,0,1)</f>
        <v>0</v>
      </c>
      <c r="AI8" s="29">
        <f>IF('別紙1-1'!U36=10,0,1)</f>
        <v>0</v>
      </c>
      <c r="AJ8" s="29">
        <f>IF('別紙1-1'!U37=11,0,1)</f>
        <v>0</v>
      </c>
      <c r="AK8" s="29">
        <f>IF('別紙1-1'!U38=12,0,1)</f>
        <v>0</v>
      </c>
      <c r="AL8" s="29">
        <f>IF('別紙1-1'!U39=13,0,1)</f>
        <v>0</v>
      </c>
      <c r="AM8" s="29">
        <f>IF('別紙1-1'!U40=14,0,1)</f>
        <v>0</v>
      </c>
      <c r="AN8" s="29">
        <f>IF('別紙1-1'!W34=15,0,1)</f>
        <v>0</v>
      </c>
      <c r="AO8" s="29">
        <f>IF('別紙1-1'!W35=16,0,1)</f>
        <v>0</v>
      </c>
      <c r="AP8" s="29">
        <f>IF('別紙1-1'!W36=17,0,1)</f>
        <v>0</v>
      </c>
      <c r="AQ8" s="29">
        <f>IF('別紙1-1'!W37=18,0,1)</f>
        <v>0</v>
      </c>
      <c r="AR8" s="66">
        <f t="shared" si="0"/>
        <v>0</v>
      </c>
    </row>
    <row r="9" spans="1:44" ht="13.5" thickBot="1" x14ac:dyDescent="0.25">
      <c r="A9" s="212">
        <v>5</v>
      </c>
      <c r="B9" s="70" t="str">
        <f>IF('別紙1-1'!D42&lt;&gt;"",RIGHT('別紙1-1'!D42,LEN('別紙1-1'!D42)-SEARCH(":",'別紙1-1'!D42,1)),"")</f>
        <v/>
      </c>
      <c r="C9" s="258" t="str">
        <f>'別紙1-1'!E42</f>
        <v/>
      </c>
      <c r="D9" s="70" t="str">
        <f>IF('別紙1-1'!F42&lt;&gt;"",'別紙1-1'!F42,"")</f>
        <v/>
      </c>
      <c r="E9" s="70" t="str">
        <f>IF('別紙1-1'!G42&lt;&gt;"",'別紙1-1'!G42,"")</f>
        <v/>
      </c>
      <c r="F9" s="70" t="str">
        <f>IF('別紙1-1'!H42&lt;&gt;"",'別紙1-1'!H42,"")</f>
        <v/>
      </c>
      <c r="G9" s="70" t="str">
        <f>IF('別紙1-1'!I42&lt;&gt;"",'別紙1-1'!I42,"")</f>
        <v/>
      </c>
      <c r="H9" s="70" t="str">
        <f>IF('別紙1-1'!J42&lt;&gt;"",'別紙1-1'!J42,"")</f>
        <v/>
      </c>
      <c r="I9" s="70" t="str">
        <f>IF('別紙1-1'!K42&lt;&gt;"",'別紙1-1'!K42,"")</f>
        <v/>
      </c>
      <c r="J9" s="70" t="str">
        <f>IF('別紙1-1'!L42&lt;&gt;"",'別紙1-1'!L42,"")</f>
        <v/>
      </c>
      <c r="K9" s="258" t="str">
        <f>IF('別紙1-1'!M42&lt;&gt;"",LEFT('別紙1-1'!M42,1),"")</f>
        <v/>
      </c>
      <c r="L9" s="70" t="str">
        <f>IF('別紙1-1'!N42&lt;&gt;"",'別紙1-1'!N42,"")</f>
        <v/>
      </c>
      <c r="M9" s="70" t="str">
        <f>IF('別紙1-1'!$P42&lt;&gt;"",'別紙1-1'!$P42,"")</f>
        <v/>
      </c>
      <c r="N9" s="70" t="str">
        <f>IF('別紙1-1'!Y42&lt;&gt;"",'別紙1-1'!Y42,"")</f>
        <v/>
      </c>
      <c r="O9" s="70" t="str">
        <f>IF('別紙1-1'!Z42&lt;&gt;"",'別紙1-1'!Z42,"")</f>
        <v/>
      </c>
      <c r="P9" s="71" t="str">
        <f>IF('別紙1-1'!AA42&lt;&gt;"",'別紙1-1'!AA42,"")</f>
        <v/>
      </c>
      <c r="Q9" s="72" t="str">
        <f>IF('別紙1-1'!F49&lt;&gt;"",'別紙1-1'!F49,"")</f>
        <v/>
      </c>
      <c r="R9" s="70" t="str">
        <f>IF('別紙1-1'!O42&lt;&gt;"",'別紙1-1'!O42,"")</f>
        <v/>
      </c>
      <c r="S9" s="70">
        <f>IF('別紙1-1'!Q42=1,0,1)</f>
        <v>0</v>
      </c>
      <c r="T9" s="70">
        <f>IF('別紙1-1'!Q43=2,0,1)</f>
        <v>0</v>
      </c>
      <c r="U9" s="70">
        <f>IF('別紙1-1'!Q44=3,0,1)</f>
        <v>0</v>
      </c>
      <c r="V9" s="70">
        <f>IF('別紙1-1'!Q45=4,0,1)</f>
        <v>0</v>
      </c>
      <c r="W9" s="70">
        <f>IF('別紙1-1'!Q46=5,0,1)</f>
        <v>0</v>
      </c>
      <c r="X9" s="70">
        <f>IF('別紙1-1'!Q47=6,0,1)</f>
        <v>0</v>
      </c>
      <c r="Y9" s="70">
        <f>IF('別紙1-1'!Q48=7,0,1)</f>
        <v>0</v>
      </c>
      <c r="Z9" s="70">
        <f>IF('別紙1-1'!S42=1,0,1)</f>
        <v>0</v>
      </c>
      <c r="AA9" s="70">
        <f>IF('別紙1-1'!S43=2,0,1)</f>
        <v>0</v>
      </c>
      <c r="AB9" s="70">
        <f>IF('別紙1-1'!S44=3,0,1)</f>
        <v>0</v>
      </c>
      <c r="AC9" s="70">
        <f>IF('別紙1-1'!S45=4,0,1)</f>
        <v>0</v>
      </c>
      <c r="AD9" s="70">
        <f>IF('別紙1-1'!S46=5,0,1)</f>
        <v>0</v>
      </c>
      <c r="AE9" s="70">
        <f>IF('別紙1-1'!S47=6,0,1)</f>
        <v>0</v>
      </c>
      <c r="AF9" s="70">
        <f>IF('別紙1-1'!S48=7,0,1)</f>
        <v>0</v>
      </c>
      <c r="AG9" s="70">
        <f>IF('別紙1-1'!U42=8,0,1)</f>
        <v>0</v>
      </c>
      <c r="AH9" s="70">
        <f>IF('別紙1-1'!U43=9,0,1)</f>
        <v>0</v>
      </c>
      <c r="AI9" s="70">
        <f>IF('別紙1-1'!U44=10,0,1)</f>
        <v>0</v>
      </c>
      <c r="AJ9" s="70">
        <f>IF('別紙1-1'!U45=11,0,1)</f>
        <v>0</v>
      </c>
      <c r="AK9" s="70">
        <f>IF('別紙1-1'!U46=12,0,1)</f>
        <v>0</v>
      </c>
      <c r="AL9" s="70">
        <f>IF('別紙1-1'!U47=13,0,1)</f>
        <v>0</v>
      </c>
      <c r="AM9" s="70">
        <f>IF('別紙1-1'!U48=14,0,1)</f>
        <v>0</v>
      </c>
      <c r="AN9" s="70">
        <f>IF('別紙1-1'!W42=15,0,1)</f>
        <v>0</v>
      </c>
      <c r="AO9" s="70">
        <f>IF('別紙1-1'!W43=16,0,1)</f>
        <v>0</v>
      </c>
      <c r="AP9" s="70">
        <f>IF('別紙1-1'!W44=17,0,1)</f>
        <v>0</v>
      </c>
      <c r="AQ9" s="70">
        <f>IF('別紙1-1'!W45=18,0,1)</f>
        <v>0</v>
      </c>
      <c r="AR9" s="66">
        <f t="shared" si="0"/>
        <v>0</v>
      </c>
    </row>
    <row r="10" spans="1:44" x14ac:dyDescent="0.2">
      <c r="A10" s="208">
        <v>6</v>
      </c>
      <c r="B10" s="63" t="str">
        <f>IF('別紙1-1'!D64&lt;&gt;"",RIGHT('別紙1-1'!D64,LEN('別紙1-1'!D64)-SEARCH(":",'別紙1-1'!D64,1)),"")</f>
        <v/>
      </c>
      <c r="C10" s="210" t="str">
        <f>'別紙1-1'!E64</f>
        <v/>
      </c>
      <c r="D10" s="63" t="str">
        <f>IF('別紙1-1'!F64&lt;&gt;"",'別紙1-1'!F64,"")</f>
        <v/>
      </c>
      <c r="E10" s="63" t="str">
        <f>IF('別紙1-1'!G64&lt;&gt;"",'別紙1-1'!G64,"")</f>
        <v/>
      </c>
      <c r="F10" s="63" t="str">
        <f>IF('別紙1-1'!H64&lt;&gt;"",'別紙1-1'!H64,"")</f>
        <v/>
      </c>
      <c r="G10" s="63" t="str">
        <f>IF('別紙1-1'!I64&lt;&gt;"",'別紙1-1'!I64,"")</f>
        <v/>
      </c>
      <c r="H10" s="63" t="str">
        <f>IF('別紙1-1'!J64&lt;&gt;"",'別紙1-1'!J64,"")</f>
        <v/>
      </c>
      <c r="I10" s="63" t="str">
        <f>IF('別紙1-1'!K64&lt;&gt;"",'別紙1-1'!K64,"")</f>
        <v/>
      </c>
      <c r="J10" s="63" t="str">
        <f>IF('別紙1-1'!L64&lt;&gt;"",'別紙1-1'!L64,"")</f>
        <v/>
      </c>
      <c r="K10" s="210" t="str">
        <f>IF('別紙1-1'!M64&lt;&gt;"",LEFT('別紙1-1'!M64,1),"")</f>
        <v/>
      </c>
      <c r="L10" s="63" t="str">
        <f>IF('別紙1-1'!N64&lt;&gt;"",'別紙1-1'!N64,"")</f>
        <v/>
      </c>
      <c r="M10" s="63" t="str">
        <f>IF('別紙1-1'!$P64&lt;&gt;"",'別紙1-1'!$P64,"")</f>
        <v/>
      </c>
      <c r="N10" s="63" t="str">
        <f>IF('別紙1-1'!Y64&lt;&gt;"",'別紙1-1'!Y64,"")</f>
        <v/>
      </c>
      <c r="O10" s="63" t="str">
        <f>IF('別紙1-1'!Z64&lt;&gt;"",'別紙1-1'!Z64,"")</f>
        <v/>
      </c>
      <c r="P10" s="64" t="str">
        <f>IF('別紙1-1'!AA64&lt;&gt;"",'別紙1-1'!AA64,"")</f>
        <v/>
      </c>
      <c r="Q10" s="65" t="str">
        <f>IF('別紙1-1'!F71&lt;&gt;"",'別紙1-1'!F71,"")</f>
        <v/>
      </c>
      <c r="R10" s="63" t="str">
        <f>IF('別紙1-1'!O64&lt;&gt;"",'別紙1-1'!O64,"")</f>
        <v/>
      </c>
      <c r="S10" s="63">
        <f>IF('別紙1-1'!Q64=1,0,1)</f>
        <v>0</v>
      </c>
      <c r="T10" s="63">
        <f>IF('別紙1-1'!Q65=2,0,1)</f>
        <v>0</v>
      </c>
      <c r="U10" s="63">
        <f>IF('別紙1-1'!Q66=3,0,1)</f>
        <v>0</v>
      </c>
      <c r="V10" s="63">
        <f>IF('別紙1-1'!Q67=4,0,1)</f>
        <v>0</v>
      </c>
      <c r="W10" s="63">
        <f>IF('別紙1-1'!Q68=5,0,1)</f>
        <v>0</v>
      </c>
      <c r="X10" s="63">
        <f>IF('別紙1-1'!Q69=6,0,1)</f>
        <v>0</v>
      </c>
      <c r="Y10" s="63">
        <f>IF('別紙1-1'!Q70=7,0,1)</f>
        <v>0</v>
      </c>
      <c r="Z10" s="63">
        <f>IF('別紙1-1'!S64=1,0,1)</f>
        <v>0</v>
      </c>
      <c r="AA10" s="63">
        <f>IF('別紙1-1'!S65=2,0,1)</f>
        <v>0</v>
      </c>
      <c r="AB10" s="63">
        <f>IF('別紙1-1'!S66=3,0,1)</f>
        <v>0</v>
      </c>
      <c r="AC10" s="63">
        <f>IF('別紙1-1'!S67=4,0,1)</f>
        <v>0</v>
      </c>
      <c r="AD10" s="63">
        <f>IF('別紙1-1'!S68=5,0,1)</f>
        <v>0</v>
      </c>
      <c r="AE10" s="63">
        <f>IF('別紙1-1'!S69=6,0,1)</f>
        <v>0</v>
      </c>
      <c r="AF10" s="63">
        <f>IF('別紙1-1'!S70=7,0,1)</f>
        <v>0</v>
      </c>
      <c r="AG10" s="63">
        <f>IF('別紙1-1'!U64=8,0,1)</f>
        <v>0</v>
      </c>
      <c r="AH10" s="63">
        <f>IF('別紙1-1'!U65=9,0,1)</f>
        <v>0</v>
      </c>
      <c r="AI10" s="63">
        <f>IF('別紙1-1'!U66=10,0,1)</f>
        <v>0</v>
      </c>
      <c r="AJ10" s="63">
        <f>IF('別紙1-1'!U67=11,0,1)</f>
        <v>0</v>
      </c>
      <c r="AK10" s="63">
        <f>IF('別紙1-1'!U68=12,0,1)</f>
        <v>0</v>
      </c>
      <c r="AL10" s="63">
        <f>IF('別紙1-1'!U69=13,0,1)</f>
        <v>0</v>
      </c>
      <c r="AM10" s="63">
        <f>IF('別紙1-1'!U70=14,0,1)</f>
        <v>0</v>
      </c>
      <c r="AN10" s="63">
        <f>IF('別紙1-1'!W64=15,0,1)</f>
        <v>0</v>
      </c>
      <c r="AO10" s="63">
        <f>IF('別紙1-1'!W65=16,0,1)</f>
        <v>0</v>
      </c>
      <c r="AP10" s="63">
        <f>IF('別紙1-1'!W66=17,0,1)</f>
        <v>0</v>
      </c>
      <c r="AQ10" s="63">
        <f>IF('別紙1-1'!W67=18,0,1)</f>
        <v>0</v>
      </c>
      <c r="AR10" s="66">
        <f t="shared" si="0"/>
        <v>0</v>
      </c>
    </row>
    <row r="11" spans="1:44" x14ac:dyDescent="0.2">
      <c r="A11" s="211">
        <v>7</v>
      </c>
      <c r="B11" s="29" t="str">
        <f>IF('別紙1-1'!D72&lt;&gt;"",RIGHT('別紙1-1'!D72,LEN('別紙1-1'!D72)-SEARCH(":",'別紙1-1'!D72,1)),"")</f>
        <v/>
      </c>
      <c r="C11" s="204" t="str">
        <f>'別紙1-1'!E72</f>
        <v/>
      </c>
      <c r="D11" s="29" t="str">
        <f>IF('別紙1-1'!F72&lt;&gt;"",'別紙1-1'!F72,"")</f>
        <v/>
      </c>
      <c r="E11" s="29" t="str">
        <f>IF('別紙1-1'!G72&lt;&gt;"",'別紙1-1'!G72,"")</f>
        <v/>
      </c>
      <c r="F11" s="29" t="str">
        <f>IF('別紙1-1'!H72&lt;&gt;"",'別紙1-1'!H72,"")</f>
        <v/>
      </c>
      <c r="G11" s="29" t="str">
        <f>IF('別紙1-1'!I72&lt;&gt;"",'別紙1-1'!I72,"")</f>
        <v/>
      </c>
      <c r="H11" s="29" t="str">
        <f>IF('別紙1-1'!J72&lt;&gt;"",'別紙1-1'!J72,"")</f>
        <v/>
      </c>
      <c r="I11" s="29" t="str">
        <f>IF('別紙1-1'!K72&lt;&gt;"",'別紙1-1'!K72,"")</f>
        <v/>
      </c>
      <c r="J11" s="29" t="str">
        <f>IF('別紙1-1'!L72&lt;&gt;"",'別紙1-1'!L72,"")</f>
        <v/>
      </c>
      <c r="K11" s="204" t="str">
        <f>IF('別紙1-1'!M72&lt;&gt;"",LEFT('別紙1-1'!M72,1),"")</f>
        <v/>
      </c>
      <c r="L11" s="29" t="str">
        <f>IF('別紙1-1'!N72&lt;&gt;"",'別紙1-1'!N72,"")</f>
        <v/>
      </c>
      <c r="M11" s="29" t="str">
        <f>IF('別紙1-1'!$P72&lt;&gt;"",'別紙1-1'!$P72,"")</f>
        <v/>
      </c>
      <c r="N11" s="29" t="str">
        <f>IF('別紙1-1'!Y72&lt;&gt;"",'別紙1-1'!Y72,"")</f>
        <v/>
      </c>
      <c r="O11" s="29" t="str">
        <f>IF('別紙1-1'!Z72&lt;&gt;"",'別紙1-1'!Z72,"")</f>
        <v/>
      </c>
      <c r="P11" s="68" t="str">
        <f>IF('別紙1-1'!AA72&lt;&gt;"",'別紙1-1'!AA72,"")</f>
        <v/>
      </c>
      <c r="Q11" s="69" t="str">
        <f>IF('別紙1-1'!F79&lt;&gt;"",'別紙1-1'!F79,"")</f>
        <v/>
      </c>
      <c r="R11" s="29" t="str">
        <f>IF('別紙1-1'!O72&lt;&gt;"",'別紙1-1'!O72,"")</f>
        <v/>
      </c>
      <c r="S11" s="29">
        <f>IF('別紙1-1'!Q72=1,0,1)</f>
        <v>0</v>
      </c>
      <c r="T11" s="29">
        <f>IF('別紙1-1'!Q73=2,0,1)</f>
        <v>0</v>
      </c>
      <c r="U11" s="29">
        <f>IF('別紙1-1'!Q74=3,0,1)</f>
        <v>0</v>
      </c>
      <c r="V11" s="29">
        <f>IF('別紙1-1'!Q75=4,0,1)</f>
        <v>0</v>
      </c>
      <c r="W11" s="29">
        <f>IF('別紙1-1'!Q76=5,0,1)</f>
        <v>0</v>
      </c>
      <c r="X11" s="29">
        <f>IF('別紙1-1'!Q77=6,0,1)</f>
        <v>0</v>
      </c>
      <c r="Y11" s="29">
        <f>IF('別紙1-1'!Q78=7,0,1)</f>
        <v>0</v>
      </c>
      <c r="Z11" s="29">
        <f>IF('別紙1-1'!S72=1,0,1)</f>
        <v>0</v>
      </c>
      <c r="AA11" s="29">
        <f>IF('別紙1-1'!S73=2,0,1)</f>
        <v>0</v>
      </c>
      <c r="AB11" s="29">
        <f>IF('別紙1-1'!S74=3,0,1)</f>
        <v>0</v>
      </c>
      <c r="AC11" s="29">
        <f>IF('別紙1-1'!S75=4,0,1)</f>
        <v>0</v>
      </c>
      <c r="AD11" s="29">
        <f>IF('別紙1-1'!S76=5,0,1)</f>
        <v>0</v>
      </c>
      <c r="AE11" s="29">
        <f>IF('別紙1-1'!S77=6,0,1)</f>
        <v>0</v>
      </c>
      <c r="AF11" s="29">
        <f>IF('別紙1-1'!S78=7,0,1)</f>
        <v>0</v>
      </c>
      <c r="AG11" s="29">
        <f>IF('別紙1-1'!U72=8,0,1)</f>
        <v>0</v>
      </c>
      <c r="AH11" s="29">
        <f>IF('別紙1-1'!U73=9,0,1)</f>
        <v>0</v>
      </c>
      <c r="AI11" s="29">
        <f>IF('別紙1-1'!U74=10,0,1)</f>
        <v>0</v>
      </c>
      <c r="AJ11" s="29">
        <f>IF('別紙1-1'!U75=11,0,1)</f>
        <v>0</v>
      </c>
      <c r="AK11" s="29">
        <f>IF('別紙1-1'!U76=12,0,1)</f>
        <v>0</v>
      </c>
      <c r="AL11" s="29">
        <f>IF('別紙1-1'!U77=13,0,1)</f>
        <v>0</v>
      </c>
      <c r="AM11" s="29">
        <f>IF('別紙1-1'!U78=14,0,1)</f>
        <v>0</v>
      </c>
      <c r="AN11" s="29">
        <f>IF('別紙1-1'!W72=15,0,1)</f>
        <v>0</v>
      </c>
      <c r="AO11" s="29">
        <f>IF('別紙1-1'!W73=16,0,1)</f>
        <v>0</v>
      </c>
      <c r="AP11" s="29">
        <f>IF('別紙1-1'!W74=17,0,1)</f>
        <v>0</v>
      </c>
      <c r="AQ11" s="29">
        <f>IF('別紙1-1'!W75=18,0,1)</f>
        <v>0</v>
      </c>
      <c r="AR11" s="66">
        <f t="shared" si="0"/>
        <v>0</v>
      </c>
    </row>
    <row r="12" spans="1:44" x14ac:dyDescent="0.2">
      <c r="A12" s="211">
        <v>8</v>
      </c>
      <c r="B12" s="29" t="str">
        <f>IF('別紙1-1'!D80&lt;&gt;"",RIGHT('別紙1-1'!D80,LEN('別紙1-1'!D80)-SEARCH(":",'別紙1-1'!D80,1)),"")</f>
        <v/>
      </c>
      <c r="C12" s="204" t="str">
        <f>'別紙1-1'!E80</f>
        <v/>
      </c>
      <c r="D12" s="29" t="str">
        <f>IF('別紙1-1'!F80&lt;&gt;"",'別紙1-1'!F80,"")</f>
        <v/>
      </c>
      <c r="E12" s="29" t="str">
        <f>IF('別紙1-1'!G80&lt;&gt;"",'別紙1-1'!G80,"")</f>
        <v/>
      </c>
      <c r="F12" s="29" t="str">
        <f>IF('別紙1-1'!H80&lt;&gt;"",'別紙1-1'!H80,"")</f>
        <v/>
      </c>
      <c r="G12" s="29" t="str">
        <f>IF('別紙1-1'!I80&lt;&gt;"",'別紙1-1'!I80,"")</f>
        <v/>
      </c>
      <c r="H12" s="29" t="str">
        <f>IF('別紙1-1'!J80&lt;&gt;"",'別紙1-1'!J80,"")</f>
        <v/>
      </c>
      <c r="I12" s="29" t="str">
        <f>IF('別紙1-1'!K80&lt;&gt;"",'別紙1-1'!K80,"")</f>
        <v/>
      </c>
      <c r="J12" s="29" t="str">
        <f>IF('別紙1-1'!L80&lt;&gt;"",'別紙1-1'!L80,"")</f>
        <v/>
      </c>
      <c r="K12" s="204" t="str">
        <f>IF('別紙1-1'!M80&lt;&gt;"",LEFT('別紙1-1'!M80,1),"")</f>
        <v/>
      </c>
      <c r="L12" s="29" t="str">
        <f>IF('別紙1-1'!N80&lt;&gt;"",'別紙1-1'!N80,"")</f>
        <v/>
      </c>
      <c r="M12" s="29" t="str">
        <f>IF('別紙1-1'!$P80&lt;&gt;"",'別紙1-1'!$P80,"")</f>
        <v/>
      </c>
      <c r="N12" s="29" t="str">
        <f>IF('別紙1-1'!Y80&lt;&gt;"",'別紙1-1'!Y80,"")</f>
        <v/>
      </c>
      <c r="O12" s="29" t="str">
        <f>IF('別紙1-1'!Z80&lt;&gt;"",'別紙1-1'!Z80,"")</f>
        <v/>
      </c>
      <c r="P12" s="68" t="str">
        <f>IF('別紙1-1'!AA80&lt;&gt;"",'別紙1-1'!AA80,"")</f>
        <v/>
      </c>
      <c r="Q12" s="69" t="str">
        <f>IF('別紙1-1'!F87&lt;&gt;"",'別紙1-1'!F87,"")</f>
        <v/>
      </c>
      <c r="R12" s="29" t="str">
        <f>IF('別紙1-1'!O80&lt;&gt;"",'別紙1-1'!O80,"")</f>
        <v/>
      </c>
      <c r="S12" s="29">
        <f>IF('別紙1-1'!Q80=1,0,1)</f>
        <v>0</v>
      </c>
      <c r="T12" s="29">
        <f>IF('別紙1-1'!Q81=2,0,1)</f>
        <v>0</v>
      </c>
      <c r="U12" s="29">
        <f>IF('別紙1-1'!Q82=3,0,1)</f>
        <v>0</v>
      </c>
      <c r="V12" s="29">
        <f>IF('別紙1-1'!Q83=4,0,1)</f>
        <v>0</v>
      </c>
      <c r="W12" s="29">
        <f>IF('別紙1-1'!Q84=5,0,1)</f>
        <v>0</v>
      </c>
      <c r="X12" s="29">
        <f>IF('別紙1-1'!Q85=6,0,1)</f>
        <v>0</v>
      </c>
      <c r="Y12" s="29">
        <f>IF('別紙1-1'!Q86=7,0,1)</f>
        <v>0</v>
      </c>
      <c r="Z12" s="29">
        <f>IF('別紙1-1'!S80=1,0,1)</f>
        <v>0</v>
      </c>
      <c r="AA12" s="29">
        <f>IF('別紙1-1'!S81=2,0,1)</f>
        <v>0</v>
      </c>
      <c r="AB12" s="29">
        <f>IF('別紙1-1'!S82=3,0,1)</f>
        <v>0</v>
      </c>
      <c r="AC12" s="29">
        <f>IF('別紙1-1'!S83=4,0,1)</f>
        <v>0</v>
      </c>
      <c r="AD12" s="29">
        <f>IF('別紙1-1'!S84=5,0,1)</f>
        <v>0</v>
      </c>
      <c r="AE12" s="29">
        <f>IF('別紙1-1'!S85=6,0,1)</f>
        <v>0</v>
      </c>
      <c r="AF12" s="29">
        <f>IF('別紙1-1'!S86=7,0,1)</f>
        <v>0</v>
      </c>
      <c r="AG12" s="29">
        <f>IF('別紙1-1'!U80=8,0,1)</f>
        <v>0</v>
      </c>
      <c r="AH12" s="29">
        <f>IF('別紙1-1'!U81=9,0,1)</f>
        <v>0</v>
      </c>
      <c r="AI12" s="29">
        <f>IF('別紙1-1'!U82=10,0,1)</f>
        <v>0</v>
      </c>
      <c r="AJ12" s="29">
        <f>IF('別紙1-1'!U83=11,0,1)</f>
        <v>0</v>
      </c>
      <c r="AK12" s="29">
        <f>IF('別紙1-1'!U84=12,0,1)</f>
        <v>0</v>
      </c>
      <c r="AL12" s="29">
        <f>IF('別紙1-1'!U85=13,0,1)</f>
        <v>0</v>
      </c>
      <c r="AM12" s="29">
        <f>IF('別紙1-1'!U86=14,0,1)</f>
        <v>0</v>
      </c>
      <c r="AN12" s="29">
        <f>IF('別紙1-1'!W80=15,0,1)</f>
        <v>0</v>
      </c>
      <c r="AO12" s="29">
        <f>IF('別紙1-1'!W81=16,0,1)</f>
        <v>0</v>
      </c>
      <c r="AP12" s="29">
        <f>IF('別紙1-1'!W82=17,0,1)</f>
        <v>0</v>
      </c>
      <c r="AQ12" s="29">
        <f>IF('別紙1-1'!W83=18,0,1)</f>
        <v>0</v>
      </c>
      <c r="AR12" s="66">
        <f t="shared" si="0"/>
        <v>0</v>
      </c>
    </row>
    <row r="13" spans="1:44" x14ac:dyDescent="0.2">
      <c r="A13" s="211">
        <v>9</v>
      </c>
      <c r="B13" s="29" t="str">
        <f>IF('別紙1-1'!D88&lt;&gt;"",RIGHT('別紙1-1'!D88,LEN('別紙1-1'!D88)-SEARCH(":",'別紙1-1'!D88,1)),"")</f>
        <v/>
      </c>
      <c r="C13" s="204" t="str">
        <f>'別紙1-1'!E88</f>
        <v/>
      </c>
      <c r="D13" s="29" t="str">
        <f>IF('別紙1-1'!F88&lt;&gt;"",'別紙1-1'!F88,"")</f>
        <v/>
      </c>
      <c r="E13" s="29" t="str">
        <f>IF('別紙1-1'!G88&lt;&gt;"",'別紙1-1'!G88,"")</f>
        <v/>
      </c>
      <c r="F13" s="29" t="str">
        <f>IF('別紙1-1'!H88&lt;&gt;"",'別紙1-1'!H88,"")</f>
        <v/>
      </c>
      <c r="G13" s="29" t="str">
        <f>IF('別紙1-1'!I88&lt;&gt;"",'別紙1-1'!I88,"")</f>
        <v/>
      </c>
      <c r="H13" s="29" t="str">
        <f>IF('別紙1-1'!J88&lt;&gt;"",'別紙1-1'!J88,"")</f>
        <v/>
      </c>
      <c r="I13" s="29" t="str">
        <f>IF('別紙1-1'!K88&lt;&gt;"",'別紙1-1'!K88,"")</f>
        <v/>
      </c>
      <c r="J13" s="29" t="str">
        <f>IF('別紙1-1'!L88&lt;&gt;"",'別紙1-1'!L88,"")</f>
        <v/>
      </c>
      <c r="K13" s="204" t="str">
        <f>IF('別紙1-1'!M88&lt;&gt;"",LEFT('別紙1-1'!M88,1),"")</f>
        <v/>
      </c>
      <c r="L13" s="29" t="str">
        <f>IF('別紙1-1'!N88&lt;&gt;"",'別紙1-1'!N88,"")</f>
        <v/>
      </c>
      <c r="M13" s="29" t="str">
        <f>IF('別紙1-1'!$P88&lt;&gt;"",'別紙1-1'!$P88,"")</f>
        <v/>
      </c>
      <c r="N13" s="29" t="str">
        <f>IF('別紙1-1'!Y88&lt;&gt;"",'別紙1-1'!Y88,"")</f>
        <v/>
      </c>
      <c r="O13" s="29" t="str">
        <f>IF('別紙1-1'!Z88&lt;&gt;"",'別紙1-1'!Z88,"")</f>
        <v/>
      </c>
      <c r="P13" s="68" t="str">
        <f>IF('別紙1-1'!AA88&lt;&gt;"",'別紙1-1'!AA88,"")</f>
        <v/>
      </c>
      <c r="Q13" s="69" t="str">
        <f>IF('別紙1-1'!F95&lt;&gt;"",'別紙1-1'!F95,"")</f>
        <v/>
      </c>
      <c r="R13" s="29" t="str">
        <f>IF('別紙1-1'!O88&lt;&gt;"",'別紙1-1'!O88,"")</f>
        <v/>
      </c>
      <c r="S13" s="29">
        <f>IF('別紙1-1'!Q88=1,0,1)</f>
        <v>0</v>
      </c>
      <c r="T13" s="29">
        <f>IF('別紙1-1'!Q89=2,0,1)</f>
        <v>0</v>
      </c>
      <c r="U13" s="29">
        <f>IF('別紙1-1'!Q90=3,0,1)</f>
        <v>0</v>
      </c>
      <c r="V13" s="29">
        <f>IF('別紙1-1'!Q91=4,0,1)</f>
        <v>0</v>
      </c>
      <c r="W13" s="29">
        <f>IF('別紙1-1'!Q92=5,0,1)</f>
        <v>0</v>
      </c>
      <c r="X13" s="29">
        <f>IF('別紙1-1'!Q93=6,0,1)</f>
        <v>0</v>
      </c>
      <c r="Y13" s="29">
        <f>IF('別紙1-1'!Q94=7,0,1)</f>
        <v>0</v>
      </c>
      <c r="Z13" s="29">
        <f>IF('別紙1-1'!S88=1,0,1)</f>
        <v>0</v>
      </c>
      <c r="AA13" s="29">
        <f>IF('別紙1-1'!S89=2,0,1)</f>
        <v>0</v>
      </c>
      <c r="AB13" s="29">
        <f>IF('別紙1-1'!S90=3,0,1)</f>
        <v>0</v>
      </c>
      <c r="AC13" s="29">
        <f>IF('別紙1-1'!S91=4,0,1)</f>
        <v>0</v>
      </c>
      <c r="AD13" s="29">
        <f>IF('別紙1-1'!S92=5,0,1)</f>
        <v>0</v>
      </c>
      <c r="AE13" s="29">
        <f>IF('別紙1-1'!S93=6,0,1)</f>
        <v>0</v>
      </c>
      <c r="AF13" s="29">
        <f>IF('別紙1-1'!S94=7,0,1)</f>
        <v>0</v>
      </c>
      <c r="AG13" s="29">
        <f>IF('別紙1-1'!U88=8,0,1)</f>
        <v>0</v>
      </c>
      <c r="AH13" s="29">
        <f>IF('別紙1-1'!U89=9,0,1)</f>
        <v>0</v>
      </c>
      <c r="AI13" s="29">
        <f>IF('別紙1-1'!U90=10,0,1)</f>
        <v>0</v>
      </c>
      <c r="AJ13" s="29">
        <f>IF('別紙1-1'!U91=11,0,1)</f>
        <v>0</v>
      </c>
      <c r="AK13" s="29">
        <f>IF('別紙1-1'!U92=12,0,1)</f>
        <v>0</v>
      </c>
      <c r="AL13" s="29">
        <f>IF('別紙1-1'!U93=13,0,1)</f>
        <v>0</v>
      </c>
      <c r="AM13" s="29">
        <f>IF('別紙1-1'!U94=14,0,1)</f>
        <v>0</v>
      </c>
      <c r="AN13" s="29">
        <f>IF('別紙1-1'!W88=15,0,1)</f>
        <v>0</v>
      </c>
      <c r="AO13" s="29">
        <f>IF('別紙1-1'!W89=16,0,1)</f>
        <v>0</v>
      </c>
      <c r="AP13" s="29">
        <f>IF('別紙1-1'!W90=17,0,1)</f>
        <v>0</v>
      </c>
      <c r="AQ13" s="29">
        <f>IF('別紙1-1'!W91=18,0,1)</f>
        <v>0</v>
      </c>
      <c r="AR13" s="66">
        <f t="shared" si="0"/>
        <v>0</v>
      </c>
    </row>
    <row r="14" spans="1:44" ht="13.5" thickBot="1" x14ac:dyDescent="0.25">
      <c r="A14" s="212">
        <v>10</v>
      </c>
      <c r="B14" s="70" t="str">
        <f>IF('別紙1-1'!D96&lt;&gt;"",RIGHT('別紙1-1'!D96,LEN('別紙1-1'!D96)-SEARCH(":",'別紙1-1'!D96,1)),"")</f>
        <v/>
      </c>
      <c r="C14" s="258" t="str">
        <f>'別紙1-1'!E96</f>
        <v/>
      </c>
      <c r="D14" s="70" t="str">
        <f>IF('別紙1-1'!F96&lt;&gt;"",'別紙1-1'!F96,"")</f>
        <v/>
      </c>
      <c r="E14" s="70" t="str">
        <f>IF('別紙1-1'!G96&lt;&gt;"",'別紙1-1'!G96,"")</f>
        <v/>
      </c>
      <c r="F14" s="70" t="str">
        <f>IF('別紙1-1'!H96&lt;&gt;"",'別紙1-1'!H96,"")</f>
        <v/>
      </c>
      <c r="G14" s="70" t="str">
        <f>IF('別紙1-1'!I96&lt;&gt;"",'別紙1-1'!I96,"")</f>
        <v/>
      </c>
      <c r="H14" s="70" t="str">
        <f>IF('別紙1-1'!J96&lt;&gt;"",'別紙1-1'!J96,"")</f>
        <v/>
      </c>
      <c r="I14" s="70" t="str">
        <f>IF('別紙1-1'!K96&lt;&gt;"",'別紙1-1'!K96,"")</f>
        <v/>
      </c>
      <c r="J14" s="70" t="str">
        <f>IF('別紙1-1'!L96&lt;&gt;"",'別紙1-1'!L96,"")</f>
        <v/>
      </c>
      <c r="K14" s="258" t="str">
        <f>IF('別紙1-1'!M96&lt;&gt;"",LEFT('別紙1-1'!M96,1),"")</f>
        <v/>
      </c>
      <c r="L14" s="70" t="str">
        <f>IF('別紙1-1'!N96&lt;&gt;"",'別紙1-1'!N96,"")</f>
        <v/>
      </c>
      <c r="M14" s="70" t="str">
        <f>IF('別紙1-1'!$P96&lt;&gt;"",'別紙1-1'!$P96,"")</f>
        <v/>
      </c>
      <c r="N14" s="70" t="str">
        <f>IF('別紙1-1'!Y96&lt;&gt;"",'別紙1-1'!Y96,"")</f>
        <v/>
      </c>
      <c r="O14" s="70" t="str">
        <f>IF('別紙1-1'!Z96&lt;&gt;"",'別紙1-1'!Z96,"")</f>
        <v/>
      </c>
      <c r="P14" s="71" t="str">
        <f>IF('別紙1-1'!AA96&lt;&gt;"",'別紙1-1'!AA96,"")</f>
        <v/>
      </c>
      <c r="Q14" s="72" t="str">
        <f>IF('別紙1-1'!F103&lt;&gt;"",'別紙1-1'!F103,"")</f>
        <v/>
      </c>
      <c r="R14" s="70" t="str">
        <f>IF('別紙1-1'!O96&lt;&gt;"",'別紙1-1'!O96,"")</f>
        <v/>
      </c>
      <c r="S14" s="70">
        <f>IF('別紙1-1'!Q96=1,0,1)</f>
        <v>0</v>
      </c>
      <c r="T14" s="70">
        <f>IF('別紙1-1'!Q97=2,0,1)</f>
        <v>0</v>
      </c>
      <c r="U14" s="70">
        <f>IF('別紙1-1'!Q98=3,0,1)</f>
        <v>0</v>
      </c>
      <c r="V14" s="70">
        <f>IF('別紙1-1'!Q99=4,0,1)</f>
        <v>0</v>
      </c>
      <c r="W14" s="70">
        <f>IF('別紙1-1'!Q100=5,0,1)</f>
        <v>0</v>
      </c>
      <c r="X14" s="70">
        <f>IF('別紙1-1'!Q101=6,0,1)</f>
        <v>0</v>
      </c>
      <c r="Y14" s="70">
        <f>IF('別紙1-1'!Q102=7,0,1)</f>
        <v>0</v>
      </c>
      <c r="Z14" s="70">
        <f>IF('別紙1-1'!S96=1,0,1)</f>
        <v>0</v>
      </c>
      <c r="AA14" s="70">
        <f>IF('別紙1-1'!S97=2,0,1)</f>
        <v>0</v>
      </c>
      <c r="AB14" s="70">
        <f>IF('別紙1-1'!S98=3,0,1)</f>
        <v>0</v>
      </c>
      <c r="AC14" s="70">
        <f>IF('別紙1-1'!S99=4,0,1)</f>
        <v>0</v>
      </c>
      <c r="AD14" s="70">
        <f>IF('別紙1-1'!S100=5,0,1)</f>
        <v>0</v>
      </c>
      <c r="AE14" s="70">
        <f>IF('別紙1-1'!S101=6,0,1)</f>
        <v>0</v>
      </c>
      <c r="AF14" s="70">
        <f>IF('別紙1-1'!S102=7,0,1)</f>
        <v>0</v>
      </c>
      <c r="AG14" s="70">
        <f>IF('別紙1-1'!U96=8,0,1)</f>
        <v>0</v>
      </c>
      <c r="AH14" s="70">
        <f>IF('別紙1-1'!U97=9,0,1)</f>
        <v>0</v>
      </c>
      <c r="AI14" s="70">
        <f>IF('別紙1-1'!U98=10,0,1)</f>
        <v>0</v>
      </c>
      <c r="AJ14" s="70">
        <f>IF('別紙1-1'!U99=11,0,1)</f>
        <v>0</v>
      </c>
      <c r="AK14" s="70">
        <f>IF('別紙1-1'!U100=12,0,1)</f>
        <v>0</v>
      </c>
      <c r="AL14" s="70">
        <f>IF('別紙1-1'!U101=13,0,1)</f>
        <v>0</v>
      </c>
      <c r="AM14" s="70">
        <f>IF('別紙1-1'!U102=14,0,1)</f>
        <v>0</v>
      </c>
      <c r="AN14" s="70">
        <f>IF('別紙1-1'!W96=15,0,1)</f>
        <v>0</v>
      </c>
      <c r="AO14" s="70">
        <f>IF('別紙1-1'!W97=16,0,1)</f>
        <v>0</v>
      </c>
      <c r="AP14" s="70">
        <f>IF('別紙1-1'!W98=17,0,1)</f>
        <v>0</v>
      </c>
      <c r="AQ14" s="70">
        <f>IF('別紙1-1'!W99=18,0,1)</f>
        <v>0</v>
      </c>
      <c r="AR14" s="66">
        <f t="shared" si="0"/>
        <v>0</v>
      </c>
    </row>
    <row r="15" spans="1:44" x14ac:dyDescent="0.2">
      <c r="A15" s="208">
        <v>11</v>
      </c>
      <c r="B15" s="63" t="str">
        <f>IF('別紙1-1'!D118&lt;&gt;"",RIGHT('別紙1-1'!D118,LEN('別紙1-1'!D118)-SEARCH(":",'別紙1-1'!D118,1)),"")</f>
        <v/>
      </c>
      <c r="C15" s="210" t="str">
        <f>'別紙1-1'!E118</f>
        <v/>
      </c>
      <c r="D15" s="63" t="str">
        <f>IF('別紙1-1'!F118&lt;&gt;"",'別紙1-1'!F118,"")</f>
        <v/>
      </c>
      <c r="E15" s="63" t="str">
        <f>IF('別紙1-1'!G118&lt;&gt;"",'別紙1-1'!G118,"")</f>
        <v/>
      </c>
      <c r="F15" s="63" t="str">
        <f>IF('別紙1-1'!H118&lt;&gt;"",'別紙1-1'!H118,"")</f>
        <v/>
      </c>
      <c r="G15" s="63" t="str">
        <f>IF('別紙1-1'!I118&lt;&gt;"",'別紙1-1'!I118,"")</f>
        <v/>
      </c>
      <c r="H15" s="63" t="str">
        <f>IF('別紙1-1'!J118&lt;&gt;"",'別紙1-1'!J118,"")</f>
        <v/>
      </c>
      <c r="I15" s="63" t="str">
        <f>IF('別紙1-1'!K118&lt;&gt;"",'別紙1-1'!K118,"")</f>
        <v/>
      </c>
      <c r="J15" s="63" t="str">
        <f>IF('別紙1-1'!L118&lt;&gt;"",'別紙1-1'!L118,"")</f>
        <v/>
      </c>
      <c r="K15" s="210" t="str">
        <f>IF('別紙1-1'!M118&lt;&gt;"",LEFT('別紙1-1'!M118,1),"")</f>
        <v/>
      </c>
      <c r="L15" s="63" t="str">
        <f>IF('別紙1-1'!N118&lt;&gt;"",'別紙1-1'!N118,"")</f>
        <v/>
      </c>
      <c r="M15" s="63" t="str">
        <f>IF('別紙1-1'!$P118&lt;&gt;"",'別紙1-1'!$P118,"")</f>
        <v/>
      </c>
      <c r="N15" s="63" t="str">
        <f>IF('別紙1-1'!Y118&lt;&gt;"",'別紙1-1'!Y118,"")</f>
        <v/>
      </c>
      <c r="O15" s="63" t="str">
        <f>IF('別紙1-1'!Z118&lt;&gt;"",'別紙1-1'!Z118,"")</f>
        <v/>
      </c>
      <c r="P15" s="64" t="str">
        <f>IF('別紙1-1'!AA118&lt;&gt;"",'別紙1-1'!AA118,"")</f>
        <v/>
      </c>
      <c r="Q15" s="65" t="str">
        <f>IF('別紙1-1'!F125&lt;&gt;"",'別紙1-1'!F125,"")</f>
        <v/>
      </c>
      <c r="R15" s="63" t="str">
        <f>IF('別紙1-1'!O118&lt;&gt;"",'別紙1-1'!O118,"")</f>
        <v/>
      </c>
      <c r="S15" s="63">
        <f>IF('別紙1-1'!Q118=1,0,1)</f>
        <v>0</v>
      </c>
      <c r="T15" s="63">
        <f>IF('別紙1-1'!Q119=2,0,1)</f>
        <v>0</v>
      </c>
      <c r="U15" s="63">
        <f>IF('別紙1-1'!Q120=3,0,1)</f>
        <v>0</v>
      </c>
      <c r="V15" s="63">
        <f>IF('別紙1-1'!Q121=4,0,1)</f>
        <v>0</v>
      </c>
      <c r="W15" s="63">
        <f>IF('別紙1-1'!Q122=5,0,1)</f>
        <v>0</v>
      </c>
      <c r="X15" s="63">
        <f>IF('別紙1-1'!Q123=6,0,1)</f>
        <v>0</v>
      </c>
      <c r="Y15" s="63">
        <f>IF('別紙1-1'!Q124=7,0,1)</f>
        <v>0</v>
      </c>
      <c r="Z15" s="63">
        <f>IF('別紙1-1'!S118=1,0,1)</f>
        <v>0</v>
      </c>
      <c r="AA15" s="63">
        <f>IF('別紙1-1'!S119=2,0,1)</f>
        <v>0</v>
      </c>
      <c r="AB15" s="63">
        <f>IF('別紙1-1'!S120=3,0,1)</f>
        <v>0</v>
      </c>
      <c r="AC15" s="63">
        <f>IF('別紙1-1'!S121=4,0,1)</f>
        <v>0</v>
      </c>
      <c r="AD15" s="63">
        <f>IF('別紙1-1'!S122=5,0,1)</f>
        <v>0</v>
      </c>
      <c r="AE15" s="63">
        <f>IF('別紙1-1'!S123=6,0,1)</f>
        <v>0</v>
      </c>
      <c r="AF15" s="63">
        <f>IF('別紙1-1'!S124=7,0,1)</f>
        <v>0</v>
      </c>
      <c r="AG15" s="63">
        <f>IF('別紙1-1'!U118=8,0,1)</f>
        <v>0</v>
      </c>
      <c r="AH15" s="63">
        <f>IF('別紙1-1'!U119=9,0,1)</f>
        <v>0</v>
      </c>
      <c r="AI15" s="63">
        <f>IF('別紙1-1'!U120=10,0,1)</f>
        <v>0</v>
      </c>
      <c r="AJ15" s="63">
        <f>IF('別紙1-1'!U121=11,0,1)</f>
        <v>0</v>
      </c>
      <c r="AK15" s="63">
        <f>IF('別紙1-1'!U122=12,0,1)</f>
        <v>0</v>
      </c>
      <c r="AL15" s="63">
        <f>IF('別紙1-1'!U123=13,0,1)</f>
        <v>0</v>
      </c>
      <c r="AM15" s="63">
        <f>IF('別紙1-1'!U124=14,0,1)</f>
        <v>0</v>
      </c>
      <c r="AN15" s="63">
        <f>IF('別紙1-1'!W118=15,0,1)</f>
        <v>0</v>
      </c>
      <c r="AO15" s="63">
        <f>IF('別紙1-1'!W119=16,0,1)</f>
        <v>0</v>
      </c>
      <c r="AP15" s="63">
        <f>IF('別紙1-1'!W120=17,0,1)</f>
        <v>0</v>
      </c>
      <c r="AQ15" s="63">
        <f>IF('別紙1-1'!W121=18,0,1)</f>
        <v>0</v>
      </c>
      <c r="AR15" s="66">
        <f t="shared" si="0"/>
        <v>0</v>
      </c>
    </row>
    <row r="16" spans="1:44" x14ac:dyDescent="0.2">
      <c r="A16" s="211">
        <v>12</v>
      </c>
      <c r="B16" s="29" t="str">
        <f>IF('別紙1-1'!D126&lt;&gt;"",RIGHT('別紙1-1'!D126,LEN('別紙1-1'!D126)-SEARCH(":",'別紙1-1'!D126,1)),"")</f>
        <v/>
      </c>
      <c r="C16" s="204" t="str">
        <f>'別紙1-1'!E126</f>
        <v/>
      </c>
      <c r="D16" s="29" t="str">
        <f>IF('別紙1-1'!F126&lt;&gt;"",'別紙1-1'!F126,"")</f>
        <v/>
      </c>
      <c r="E16" s="29" t="str">
        <f>IF('別紙1-1'!G126&lt;&gt;"",'別紙1-1'!G126,"")</f>
        <v/>
      </c>
      <c r="F16" s="29" t="str">
        <f>IF('別紙1-1'!H126&lt;&gt;"",'別紙1-1'!H126,"")</f>
        <v/>
      </c>
      <c r="G16" s="29" t="str">
        <f>IF('別紙1-1'!I126&lt;&gt;"",'別紙1-1'!I126,"")</f>
        <v/>
      </c>
      <c r="H16" s="29" t="str">
        <f>IF('別紙1-1'!J126&lt;&gt;"",'別紙1-1'!J126,"")</f>
        <v/>
      </c>
      <c r="I16" s="29" t="str">
        <f>IF('別紙1-1'!K126&lt;&gt;"",'別紙1-1'!K126,"")</f>
        <v/>
      </c>
      <c r="J16" s="29" t="str">
        <f>IF('別紙1-1'!L126&lt;&gt;"",'別紙1-1'!L126,"")</f>
        <v/>
      </c>
      <c r="K16" s="204" t="str">
        <f>IF('別紙1-1'!M126&lt;&gt;"",LEFT('別紙1-1'!M126,1),"")</f>
        <v/>
      </c>
      <c r="L16" s="29" t="str">
        <f>IF('別紙1-1'!N126&lt;&gt;"",'別紙1-1'!N126,"")</f>
        <v/>
      </c>
      <c r="M16" s="29" t="str">
        <f>IF('別紙1-1'!$P126&lt;&gt;"",'別紙1-1'!$P126,"")</f>
        <v/>
      </c>
      <c r="N16" s="29" t="str">
        <f>IF('別紙1-1'!Y126&lt;&gt;"",'別紙1-1'!Y126,"")</f>
        <v/>
      </c>
      <c r="O16" s="29" t="str">
        <f>IF('別紙1-1'!Z126&lt;&gt;"",'別紙1-1'!Z126,"")</f>
        <v/>
      </c>
      <c r="P16" s="68" t="str">
        <f>IF('別紙1-1'!AA126&lt;&gt;"",'別紙1-1'!AA126,"")</f>
        <v/>
      </c>
      <c r="Q16" s="69" t="str">
        <f>IF('別紙1-1'!F133&lt;&gt;"",'別紙1-1'!F133,"")</f>
        <v/>
      </c>
      <c r="R16" s="29" t="str">
        <f>IF('別紙1-1'!O126&lt;&gt;"",'別紙1-1'!O126,"")</f>
        <v/>
      </c>
      <c r="S16" s="29">
        <f>IF('別紙1-1'!Q126=1,0,1)</f>
        <v>0</v>
      </c>
      <c r="T16" s="29">
        <f>IF('別紙1-1'!Q127=2,0,1)</f>
        <v>0</v>
      </c>
      <c r="U16" s="29">
        <f>IF('別紙1-1'!Q128=3,0,1)</f>
        <v>0</v>
      </c>
      <c r="V16" s="29">
        <f>IF('別紙1-1'!Q129=4,0,1)</f>
        <v>0</v>
      </c>
      <c r="W16" s="29">
        <f>IF('別紙1-1'!Q130=5,0,1)</f>
        <v>0</v>
      </c>
      <c r="X16" s="29">
        <f>IF('別紙1-1'!Q131=6,0,1)</f>
        <v>0</v>
      </c>
      <c r="Y16" s="29">
        <f>IF('別紙1-1'!Q132=7,0,1)</f>
        <v>0</v>
      </c>
      <c r="Z16" s="29">
        <f>IF('別紙1-1'!S126=1,0,1)</f>
        <v>0</v>
      </c>
      <c r="AA16" s="29">
        <f>IF('別紙1-1'!S127=2,0,1)</f>
        <v>0</v>
      </c>
      <c r="AB16" s="29">
        <f>IF('別紙1-1'!S128=3,0,1)</f>
        <v>0</v>
      </c>
      <c r="AC16" s="29">
        <f>IF('別紙1-1'!S129=4,0,1)</f>
        <v>0</v>
      </c>
      <c r="AD16" s="29">
        <f>IF('別紙1-1'!S130=5,0,1)</f>
        <v>0</v>
      </c>
      <c r="AE16" s="29">
        <f>IF('別紙1-1'!S131=6,0,1)</f>
        <v>0</v>
      </c>
      <c r="AF16" s="29">
        <f>IF('別紙1-1'!S132=7,0,1)</f>
        <v>0</v>
      </c>
      <c r="AG16" s="29">
        <f>IF('別紙1-1'!U126=8,0,1)</f>
        <v>0</v>
      </c>
      <c r="AH16" s="29">
        <f>IF('別紙1-1'!U127=9,0,1)</f>
        <v>0</v>
      </c>
      <c r="AI16" s="29">
        <f>IF('別紙1-1'!U128=10,0,1)</f>
        <v>0</v>
      </c>
      <c r="AJ16" s="29">
        <f>IF('別紙1-1'!U129=11,0,1)</f>
        <v>0</v>
      </c>
      <c r="AK16" s="29">
        <f>IF('別紙1-1'!U130=12,0,1)</f>
        <v>0</v>
      </c>
      <c r="AL16" s="29">
        <f>IF('別紙1-1'!U131=13,0,1)</f>
        <v>0</v>
      </c>
      <c r="AM16" s="29">
        <f>IF('別紙1-1'!U132=14,0,1)</f>
        <v>0</v>
      </c>
      <c r="AN16" s="29">
        <f>IF('別紙1-1'!W126=15,0,1)</f>
        <v>0</v>
      </c>
      <c r="AO16" s="29">
        <f>IF('別紙1-1'!W127=16,0,1)</f>
        <v>0</v>
      </c>
      <c r="AP16" s="29">
        <f>IF('別紙1-1'!W128=17,0,1)</f>
        <v>0</v>
      </c>
      <c r="AQ16" s="29">
        <f>IF('別紙1-1'!W129=18,0,1)</f>
        <v>0</v>
      </c>
      <c r="AR16" s="66">
        <f t="shared" si="0"/>
        <v>0</v>
      </c>
    </row>
    <row r="17" spans="1:44" x14ac:dyDescent="0.2">
      <c r="A17" s="211">
        <v>13</v>
      </c>
      <c r="B17" s="29" t="str">
        <f>IF('別紙1-1'!D134&lt;&gt;"",RIGHT('別紙1-1'!D134,LEN('別紙1-1'!D134)-SEARCH(":",'別紙1-1'!D134,1)),"")</f>
        <v/>
      </c>
      <c r="C17" s="204" t="str">
        <f>'別紙1-1'!E134</f>
        <v/>
      </c>
      <c r="D17" s="29" t="str">
        <f>IF('別紙1-1'!F134&lt;&gt;"",'別紙1-1'!F134,"")</f>
        <v/>
      </c>
      <c r="E17" s="29" t="str">
        <f>IF('別紙1-1'!G134&lt;&gt;"",'別紙1-1'!G134,"")</f>
        <v/>
      </c>
      <c r="F17" s="29" t="str">
        <f>IF('別紙1-1'!H134&lt;&gt;"",'別紙1-1'!H134,"")</f>
        <v/>
      </c>
      <c r="G17" s="29" t="str">
        <f>IF('別紙1-1'!I134&lt;&gt;"",'別紙1-1'!I134,"")</f>
        <v/>
      </c>
      <c r="H17" s="29" t="str">
        <f>IF('別紙1-1'!J134&lt;&gt;"",'別紙1-1'!J134,"")</f>
        <v/>
      </c>
      <c r="I17" s="29" t="str">
        <f>IF('別紙1-1'!K134&lt;&gt;"",'別紙1-1'!K134,"")</f>
        <v/>
      </c>
      <c r="J17" s="29" t="str">
        <f>IF('別紙1-1'!L134&lt;&gt;"",'別紙1-1'!L134,"")</f>
        <v/>
      </c>
      <c r="K17" s="204" t="str">
        <f>IF('別紙1-1'!M134&lt;&gt;"",LEFT('別紙1-1'!M134,1),"")</f>
        <v/>
      </c>
      <c r="L17" s="29" t="str">
        <f>IF('別紙1-1'!N134&lt;&gt;"",'別紙1-1'!N134,"")</f>
        <v/>
      </c>
      <c r="M17" s="29" t="str">
        <f>IF('別紙1-1'!$P134&lt;&gt;"",'別紙1-1'!$P134,"")</f>
        <v/>
      </c>
      <c r="N17" s="29" t="str">
        <f>IF('別紙1-1'!Y134&lt;&gt;"",'別紙1-1'!Y134,"")</f>
        <v/>
      </c>
      <c r="O17" s="29" t="str">
        <f>IF('別紙1-1'!Z134&lt;&gt;"",'別紙1-1'!Z134,"")</f>
        <v/>
      </c>
      <c r="P17" s="68" t="str">
        <f>IF('別紙1-1'!AA134&lt;&gt;"",'別紙1-1'!AA134,"")</f>
        <v/>
      </c>
      <c r="Q17" s="69" t="str">
        <f>IF('別紙1-1'!F141&lt;&gt;"",'別紙1-1'!F141,"")</f>
        <v/>
      </c>
      <c r="R17" s="29" t="str">
        <f>IF('別紙1-1'!O134&lt;&gt;"",'別紙1-1'!O134,"")</f>
        <v/>
      </c>
      <c r="S17" s="29">
        <f>IF('別紙1-1'!Q134=1,0,1)</f>
        <v>0</v>
      </c>
      <c r="T17" s="29">
        <f>IF('別紙1-1'!Q135=2,0,1)</f>
        <v>0</v>
      </c>
      <c r="U17" s="29">
        <f>IF('別紙1-1'!Q136=3,0,1)</f>
        <v>0</v>
      </c>
      <c r="V17" s="29">
        <f>IF('別紙1-1'!Q137=4,0,1)</f>
        <v>0</v>
      </c>
      <c r="W17" s="29">
        <f>IF('別紙1-1'!Q138=5,0,1)</f>
        <v>0</v>
      </c>
      <c r="X17" s="29">
        <f>IF('別紙1-1'!Q139=6,0,1)</f>
        <v>0</v>
      </c>
      <c r="Y17" s="29">
        <f>IF('別紙1-1'!Q140=7,0,1)</f>
        <v>0</v>
      </c>
      <c r="Z17" s="29">
        <f>IF('別紙1-1'!S134=1,0,1)</f>
        <v>0</v>
      </c>
      <c r="AA17" s="29">
        <f>IF('別紙1-1'!S135=2,0,1)</f>
        <v>0</v>
      </c>
      <c r="AB17" s="29">
        <f>IF('別紙1-1'!S136=3,0,1)</f>
        <v>0</v>
      </c>
      <c r="AC17" s="29">
        <f>IF('別紙1-1'!S137=4,0,1)</f>
        <v>0</v>
      </c>
      <c r="AD17" s="29">
        <f>IF('別紙1-1'!S138=5,0,1)</f>
        <v>0</v>
      </c>
      <c r="AE17" s="29">
        <f>IF('別紙1-1'!S139=6,0,1)</f>
        <v>0</v>
      </c>
      <c r="AF17" s="29">
        <f>IF('別紙1-1'!S140=7,0,1)</f>
        <v>0</v>
      </c>
      <c r="AG17" s="29">
        <f>IF('別紙1-1'!U134=8,0,1)</f>
        <v>0</v>
      </c>
      <c r="AH17" s="29">
        <f>IF('別紙1-1'!U135=9,0,1)</f>
        <v>0</v>
      </c>
      <c r="AI17" s="29">
        <f>IF('別紙1-1'!U136=10,0,1)</f>
        <v>0</v>
      </c>
      <c r="AJ17" s="29">
        <f>IF('別紙1-1'!U137=11,0,1)</f>
        <v>0</v>
      </c>
      <c r="AK17" s="29">
        <f>IF('別紙1-1'!U138=12,0,1)</f>
        <v>0</v>
      </c>
      <c r="AL17" s="29">
        <f>IF('別紙1-1'!U139=13,0,1)</f>
        <v>0</v>
      </c>
      <c r="AM17" s="29">
        <f>IF('別紙1-1'!U140=14,0,1)</f>
        <v>0</v>
      </c>
      <c r="AN17" s="29">
        <f>IF('別紙1-1'!W134=15,0,1)</f>
        <v>0</v>
      </c>
      <c r="AO17" s="29">
        <f>IF('別紙1-1'!W135=16,0,1)</f>
        <v>0</v>
      </c>
      <c r="AP17" s="29">
        <f>IF('別紙1-1'!W136=17,0,1)</f>
        <v>0</v>
      </c>
      <c r="AQ17" s="29">
        <f>IF('別紙1-1'!W137=18,0,1)</f>
        <v>0</v>
      </c>
      <c r="AR17" s="66">
        <f t="shared" si="0"/>
        <v>0</v>
      </c>
    </row>
    <row r="18" spans="1:44" x14ac:dyDescent="0.2">
      <c r="A18" s="211">
        <v>14</v>
      </c>
      <c r="B18" s="29" t="str">
        <f>IF('別紙1-1'!D142&lt;&gt;"",RIGHT('別紙1-1'!D142,LEN('別紙1-1'!D142)-SEARCH(":",'別紙1-1'!D142,1)),"")</f>
        <v/>
      </c>
      <c r="C18" s="204" t="str">
        <f>'別紙1-1'!E142</f>
        <v/>
      </c>
      <c r="D18" s="29" t="str">
        <f>IF('別紙1-1'!F142&lt;&gt;"",'別紙1-1'!F142,"")</f>
        <v/>
      </c>
      <c r="E18" s="29" t="str">
        <f>IF('別紙1-1'!G142&lt;&gt;"",'別紙1-1'!G142,"")</f>
        <v/>
      </c>
      <c r="F18" s="29" t="str">
        <f>IF('別紙1-1'!H142&lt;&gt;"",'別紙1-1'!H142,"")</f>
        <v/>
      </c>
      <c r="G18" s="29" t="str">
        <f>IF('別紙1-1'!I142&lt;&gt;"",'別紙1-1'!I142,"")</f>
        <v/>
      </c>
      <c r="H18" s="29" t="str">
        <f>IF('別紙1-1'!J142&lt;&gt;"",'別紙1-1'!J142,"")</f>
        <v/>
      </c>
      <c r="I18" s="29" t="str">
        <f>IF('別紙1-1'!K142&lt;&gt;"",'別紙1-1'!K142,"")</f>
        <v/>
      </c>
      <c r="J18" s="29" t="str">
        <f>IF('別紙1-1'!L142&lt;&gt;"",'別紙1-1'!L142,"")</f>
        <v/>
      </c>
      <c r="K18" s="204" t="str">
        <f>IF('別紙1-1'!M142&lt;&gt;"",LEFT('別紙1-1'!M142,1),"")</f>
        <v/>
      </c>
      <c r="L18" s="29" t="str">
        <f>IF('別紙1-1'!N142&lt;&gt;"",'別紙1-1'!N142,"")</f>
        <v/>
      </c>
      <c r="M18" s="29" t="str">
        <f>IF('別紙1-1'!$P142&lt;&gt;"",'別紙1-1'!$P142,"")</f>
        <v/>
      </c>
      <c r="N18" s="29" t="str">
        <f>IF('別紙1-1'!Y142&lt;&gt;"",'別紙1-1'!Y142,"")</f>
        <v/>
      </c>
      <c r="O18" s="29" t="str">
        <f>IF('別紙1-1'!Z142&lt;&gt;"",'別紙1-1'!Z142,"")</f>
        <v/>
      </c>
      <c r="P18" s="68" t="str">
        <f>IF('別紙1-1'!AA142&lt;&gt;"",'別紙1-1'!AA142,"")</f>
        <v/>
      </c>
      <c r="Q18" s="69" t="str">
        <f>IF('別紙1-1'!F149&lt;&gt;"",'別紙1-1'!F149,"")</f>
        <v/>
      </c>
      <c r="R18" s="29" t="str">
        <f>IF('別紙1-1'!O142&lt;&gt;"",'別紙1-1'!O142,"")</f>
        <v/>
      </c>
      <c r="S18" s="29">
        <f>IF('別紙1-1'!Q142=1,0,1)</f>
        <v>0</v>
      </c>
      <c r="T18" s="29">
        <f>IF('別紙1-1'!Q143=2,0,1)</f>
        <v>0</v>
      </c>
      <c r="U18" s="29">
        <f>IF('別紙1-1'!Q144=3,0,1)</f>
        <v>0</v>
      </c>
      <c r="V18" s="29">
        <f>IF('別紙1-1'!Q145=4,0,1)</f>
        <v>0</v>
      </c>
      <c r="W18" s="29">
        <f>IF('別紙1-1'!Q146=5,0,1)</f>
        <v>0</v>
      </c>
      <c r="X18" s="29">
        <f>IF('別紙1-1'!Q147=6,0,1)</f>
        <v>0</v>
      </c>
      <c r="Y18" s="29">
        <f>IF('別紙1-1'!Q148=7,0,1)</f>
        <v>0</v>
      </c>
      <c r="Z18" s="29">
        <f>IF('別紙1-1'!S142=1,0,1)</f>
        <v>0</v>
      </c>
      <c r="AA18" s="29">
        <f>IF('別紙1-1'!S143=2,0,1)</f>
        <v>0</v>
      </c>
      <c r="AB18" s="29">
        <f>IF('別紙1-1'!S144=3,0,1)</f>
        <v>0</v>
      </c>
      <c r="AC18" s="29">
        <f>IF('別紙1-1'!S145=4,0,1)</f>
        <v>0</v>
      </c>
      <c r="AD18" s="29">
        <f>IF('別紙1-1'!S146=5,0,1)</f>
        <v>0</v>
      </c>
      <c r="AE18" s="29">
        <f>IF('別紙1-1'!S147=6,0,1)</f>
        <v>0</v>
      </c>
      <c r="AF18" s="29">
        <f>IF('別紙1-1'!S148=7,0,1)</f>
        <v>0</v>
      </c>
      <c r="AG18" s="29">
        <f>IF('別紙1-1'!U142=8,0,1)</f>
        <v>0</v>
      </c>
      <c r="AH18" s="29">
        <f>IF('別紙1-1'!U143=9,0,1)</f>
        <v>0</v>
      </c>
      <c r="AI18" s="29">
        <f>IF('別紙1-1'!U144=10,0,1)</f>
        <v>0</v>
      </c>
      <c r="AJ18" s="29">
        <f>IF('別紙1-1'!U145=11,0,1)</f>
        <v>0</v>
      </c>
      <c r="AK18" s="29">
        <f>IF('別紙1-1'!U146=12,0,1)</f>
        <v>0</v>
      </c>
      <c r="AL18" s="29">
        <f>IF('別紙1-1'!U147=13,0,1)</f>
        <v>0</v>
      </c>
      <c r="AM18" s="29">
        <f>IF('別紙1-1'!U148=14,0,1)</f>
        <v>0</v>
      </c>
      <c r="AN18" s="29">
        <f>IF('別紙1-1'!W142=15,0,1)</f>
        <v>0</v>
      </c>
      <c r="AO18" s="29">
        <f>IF('別紙1-1'!W143=16,0,1)</f>
        <v>0</v>
      </c>
      <c r="AP18" s="29">
        <f>IF('別紙1-1'!W144=17,0,1)</f>
        <v>0</v>
      </c>
      <c r="AQ18" s="29">
        <f>IF('別紙1-1'!W145=18,0,1)</f>
        <v>0</v>
      </c>
      <c r="AR18" s="66">
        <f t="shared" si="0"/>
        <v>0</v>
      </c>
    </row>
    <row r="19" spans="1:44" ht="13.5" thickBot="1" x14ac:dyDescent="0.25">
      <c r="A19" s="212">
        <v>15</v>
      </c>
      <c r="B19" s="70" t="str">
        <f>IF('別紙1-1'!D150&lt;&gt;"",RIGHT('別紙1-1'!D150,LEN('別紙1-1'!D150)-SEARCH(":",'別紙1-1'!D150,1)),"")</f>
        <v/>
      </c>
      <c r="C19" s="258" t="str">
        <f>'別紙1-1'!E150</f>
        <v/>
      </c>
      <c r="D19" s="70" t="str">
        <f>IF('別紙1-1'!F150&lt;&gt;"",'別紙1-1'!F150,"")</f>
        <v/>
      </c>
      <c r="E19" s="70" t="str">
        <f>IF('別紙1-1'!G150&lt;&gt;"",'別紙1-1'!G150,"")</f>
        <v/>
      </c>
      <c r="F19" s="70" t="str">
        <f>IF('別紙1-1'!H150&lt;&gt;"",'別紙1-1'!H150,"")</f>
        <v/>
      </c>
      <c r="G19" s="70" t="str">
        <f>IF('別紙1-1'!I150&lt;&gt;"",'別紙1-1'!I150,"")</f>
        <v/>
      </c>
      <c r="H19" s="70" t="str">
        <f>IF('別紙1-1'!J150&lt;&gt;"",'別紙1-1'!J150,"")</f>
        <v/>
      </c>
      <c r="I19" s="70" t="str">
        <f>IF('別紙1-1'!K150&lt;&gt;"",'別紙1-1'!K150,"")</f>
        <v/>
      </c>
      <c r="J19" s="70" t="str">
        <f>IF('別紙1-1'!L150&lt;&gt;"",'別紙1-1'!L150,"")</f>
        <v/>
      </c>
      <c r="K19" s="258" t="str">
        <f>IF('別紙1-1'!M150&lt;&gt;"",LEFT('別紙1-1'!M150,1),"")</f>
        <v/>
      </c>
      <c r="L19" s="70" t="str">
        <f>IF('別紙1-1'!N150&lt;&gt;"",'別紙1-1'!N150,"")</f>
        <v/>
      </c>
      <c r="M19" s="70" t="str">
        <f>IF('別紙1-1'!$P150&lt;&gt;"",'別紙1-1'!$P150,"")</f>
        <v/>
      </c>
      <c r="N19" s="70" t="str">
        <f>IF('別紙1-1'!Y150&lt;&gt;"",'別紙1-1'!Y150,"")</f>
        <v/>
      </c>
      <c r="O19" s="70" t="str">
        <f>IF('別紙1-1'!Z150&lt;&gt;"",'別紙1-1'!Z150,"")</f>
        <v/>
      </c>
      <c r="P19" s="71" t="str">
        <f>IF('別紙1-1'!AA150&lt;&gt;"",'別紙1-1'!AA150,"")</f>
        <v/>
      </c>
      <c r="Q19" s="72" t="str">
        <f>IF('別紙1-1'!F157&lt;&gt;"",'別紙1-1'!F157,"")</f>
        <v/>
      </c>
      <c r="R19" s="70" t="str">
        <f>IF('別紙1-1'!O150&lt;&gt;"",'別紙1-1'!O150,"")</f>
        <v/>
      </c>
      <c r="S19" s="70">
        <f>IF('別紙1-1'!Q150=1,0,1)</f>
        <v>0</v>
      </c>
      <c r="T19" s="70">
        <f>IF('別紙1-1'!Q151=2,0,1)</f>
        <v>0</v>
      </c>
      <c r="U19" s="70">
        <f>IF('別紙1-1'!Q152=3,0,1)</f>
        <v>0</v>
      </c>
      <c r="V19" s="70">
        <f>IF('別紙1-1'!Q153=4,0,1)</f>
        <v>0</v>
      </c>
      <c r="W19" s="70">
        <f>IF('別紙1-1'!Q154=5,0,1)</f>
        <v>0</v>
      </c>
      <c r="X19" s="70">
        <f>IF('別紙1-1'!Q155=6,0,1)</f>
        <v>0</v>
      </c>
      <c r="Y19" s="70">
        <f>IF('別紙1-1'!Q156=7,0,1)</f>
        <v>0</v>
      </c>
      <c r="Z19" s="70">
        <f>IF('別紙1-1'!S150=1,0,1)</f>
        <v>0</v>
      </c>
      <c r="AA19" s="70">
        <f>IF('別紙1-1'!S151=2,0,1)</f>
        <v>0</v>
      </c>
      <c r="AB19" s="70">
        <f>IF('別紙1-1'!S152=3,0,1)</f>
        <v>0</v>
      </c>
      <c r="AC19" s="70">
        <f>IF('別紙1-1'!S153=4,0,1)</f>
        <v>0</v>
      </c>
      <c r="AD19" s="70">
        <f>IF('別紙1-1'!S154=5,0,1)</f>
        <v>0</v>
      </c>
      <c r="AE19" s="70">
        <f>IF('別紙1-1'!S155=6,0,1)</f>
        <v>0</v>
      </c>
      <c r="AF19" s="70">
        <f>IF('別紙1-1'!S156=7,0,1)</f>
        <v>0</v>
      </c>
      <c r="AG19" s="70">
        <f>IF('別紙1-1'!U150=8,0,1)</f>
        <v>0</v>
      </c>
      <c r="AH19" s="70">
        <f>IF('別紙1-1'!U151=9,0,1)</f>
        <v>0</v>
      </c>
      <c r="AI19" s="70">
        <f>IF('別紙1-1'!U152=10,0,1)</f>
        <v>0</v>
      </c>
      <c r="AJ19" s="70">
        <f>IF('別紙1-1'!U153=11,0,1)</f>
        <v>0</v>
      </c>
      <c r="AK19" s="70">
        <f>IF('別紙1-1'!U154=12,0,1)</f>
        <v>0</v>
      </c>
      <c r="AL19" s="70">
        <f>IF('別紙1-1'!U155=13,0,1)</f>
        <v>0</v>
      </c>
      <c r="AM19" s="70">
        <f>IF('別紙1-1'!U156=14,0,1)</f>
        <v>0</v>
      </c>
      <c r="AN19" s="70">
        <f>IF('別紙1-1'!W150=15,0,1)</f>
        <v>0</v>
      </c>
      <c r="AO19" s="70">
        <f>IF('別紙1-1'!W151=16,0,1)</f>
        <v>0</v>
      </c>
      <c r="AP19" s="70">
        <f>IF('別紙1-1'!W152=17,0,1)</f>
        <v>0</v>
      </c>
      <c r="AQ19" s="70">
        <f>IF('別紙1-1'!W153=18,0,1)</f>
        <v>0</v>
      </c>
      <c r="AR19" s="66">
        <f t="shared" si="0"/>
        <v>0</v>
      </c>
    </row>
    <row r="20" spans="1:44" x14ac:dyDescent="0.2">
      <c r="A20" s="208">
        <v>16</v>
      </c>
      <c r="B20" s="63" t="str">
        <f>IF('別紙1-1'!D172&lt;&gt;"",RIGHT('別紙1-1'!D172,LEN('別紙1-1'!D172)-SEARCH(":",'別紙1-1'!D172,1)),"")</f>
        <v/>
      </c>
      <c r="C20" s="210" t="str">
        <f>'別紙1-1'!E172</f>
        <v/>
      </c>
      <c r="D20" s="63" t="str">
        <f>IF('別紙1-1'!F172&lt;&gt;"",'別紙1-1'!F172,"")</f>
        <v/>
      </c>
      <c r="E20" s="63" t="str">
        <f>IF('別紙1-1'!G172&lt;&gt;"",'別紙1-1'!G172,"")</f>
        <v/>
      </c>
      <c r="F20" s="63" t="str">
        <f>IF('別紙1-1'!H172&lt;&gt;"",'別紙1-1'!H172,"")</f>
        <v/>
      </c>
      <c r="G20" s="63" t="str">
        <f>IF('別紙1-1'!I172&lt;&gt;"",'別紙1-1'!I172,"")</f>
        <v/>
      </c>
      <c r="H20" s="63" t="str">
        <f>IF('別紙1-1'!J172&lt;&gt;"",'別紙1-1'!J172,"")</f>
        <v/>
      </c>
      <c r="I20" s="63" t="str">
        <f>IF('別紙1-1'!K172&lt;&gt;"",'別紙1-1'!K172,"")</f>
        <v/>
      </c>
      <c r="J20" s="63" t="str">
        <f>IF('別紙1-1'!L172&lt;&gt;"",'別紙1-1'!L172,"")</f>
        <v/>
      </c>
      <c r="K20" s="210" t="str">
        <f>IF('別紙1-1'!M172&lt;&gt;"",LEFT('別紙1-1'!M172,1),"")</f>
        <v/>
      </c>
      <c r="L20" s="63" t="str">
        <f>IF('別紙1-1'!N172&lt;&gt;"",'別紙1-1'!N172,"")</f>
        <v/>
      </c>
      <c r="M20" s="63" t="str">
        <f>IF('別紙1-1'!$P172&lt;&gt;"",'別紙1-1'!$P172,"")</f>
        <v/>
      </c>
      <c r="N20" s="63" t="str">
        <f>IF('別紙1-1'!Y172&lt;&gt;"",'別紙1-1'!Y172,"")</f>
        <v/>
      </c>
      <c r="O20" s="63" t="str">
        <f>IF('別紙1-1'!Z172&lt;&gt;"",'別紙1-1'!Z172,"")</f>
        <v/>
      </c>
      <c r="P20" s="64" t="str">
        <f>IF('別紙1-1'!AA172&lt;&gt;"",'別紙1-1'!AA172,"")</f>
        <v/>
      </c>
      <c r="Q20" s="65" t="str">
        <f>IF('別紙1-1'!F179&lt;&gt;"",'別紙1-1'!F179,"")</f>
        <v/>
      </c>
      <c r="R20" s="63" t="str">
        <f>IF('別紙1-1'!O172&lt;&gt;"",'別紙1-1'!O172,"")</f>
        <v/>
      </c>
      <c r="S20" s="63">
        <f>IF('別紙1-1'!Q172=1,0,1)</f>
        <v>0</v>
      </c>
      <c r="T20" s="63">
        <f>IF('別紙1-1'!Q173=2,0,1)</f>
        <v>0</v>
      </c>
      <c r="U20" s="63">
        <f>IF('別紙1-1'!Q174=3,0,1)</f>
        <v>0</v>
      </c>
      <c r="V20" s="63">
        <f>IF('別紙1-1'!Q175=4,0,1)</f>
        <v>0</v>
      </c>
      <c r="W20" s="63">
        <f>IF('別紙1-1'!Q176=5,0,1)</f>
        <v>0</v>
      </c>
      <c r="X20" s="63">
        <f>IF('別紙1-1'!Q177=6,0,1)</f>
        <v>0</v>
      </c>
      <c r="Y20" s="63">
        <f>IF('別紙1-1'!Q178=7,0,1)</f>
        <v>0</v>
      </c>
      <c r="Z20" s="63">
        <f>IF('別紙1-1'!S172=1,0,1)</f>
        <v>0</v>
      </c>
      <c r="AA20" s="63">
        <f>IF('別紙1-1'!S173=2,0,1)</f>
        <v>0</v>
      </c>
      <c r="AB20" s="63">
        <f>IF('別紙1-1'!S174=3,0,1)</f>
        <v>0</v>
      </c>
      <c r="AC20" s="63">
        <f>IF('別紙1-1'!S175=4,0,1)</f>
        <v>0</v>
      </c>
      <c r="AD20" s="63">
        <f>IF('別紙1-1'!S176=5,0,1)</f>
        <v>0</v>
      </c>
      <c r="AE20" s="63">
        <f>IF('別紙1-1'!S177=6,0,1)</f>
        <v>0</v>
      </c>
      <c r="AF20" s="63">
        <f>IF('別紙1-1'!S178=7,0,1)</f>
        <v>0</v>
      </c>
      <c r="AG20" s="63">
        <f>IF('別紙1-1'!U172=8,0,1)</f>
        <v>0</v>
      </c>
      <c r="AH20" s="63">
        <f>IF('別紙1-1'!U173=9,0,1)</f>
        <v>0</v>
      </c>
      <c r="AI20" s="63">
        <f>IF('別紙1-1'!U174=10,0,1)</f>
        <v>0</v>
      </c>
      <c r="AJ20" s="63">
        <f>IF('別紙1-1'!U175=11,0,1)</f>
        <v>0</v>
      </c>
      <c r="AK20" s="63">
        <f>IF('別紙1-1'!U176=12,0,1)</f>
        <v>0</v>
      </c>
      <c r="AL20" s="63">
        <f>IF('別紙1-1'!U177=13,0,1)</f>
        <v>0</v>
      </c>
      <c r="AM20" s="63">
        <f>IF('別紙1-1'!U178=14,0,1)</f>
        <v>0</v>
      </c>
      <c r="AN20" s="63">
        <f>IF('別紙1-1'!W172=15,0,1)</f>
        <v>0</v>
      </c>
      <c r="AO20" s="63">
        <f>IF('別紙1-1'!W173=16,0,1)</f>
        <v>0</v>
      </c>
      <c r="AP20" s="63">
        <f>IF('別紙1-1'!W174=17,0,1)</f>
        <v>0</v>
      </c>
      <c r="AQ20" s="63">
        <f>IF('別紙1-1'!W175=18,0,1)</f>
        <v>0</v>
      </c>
      <c r="AR20" s="66">
        <f t="shared" si="0"/>
        <v>0</v>
      </c>
    </row>
    <row r="21" spans="1:44" x14ac:dyDescent="0.2">
      <c r="A21" s="211">
        <v>17</v>
      </c>
      <c r="B21" s="29" t="str">
        <f>IF('別紙1-1'!D180&lt;&gt;"",RIGHT('別紙1-1'!D180,LEN('別紙1-1'!D180)-SEARCH(":",'別紙1-1'!D180,1)),"")</f>
        <v/>
      </c>
      <c r="C21" s="204" t="str">
        <f>'別紙1-1'!E180</f>
        <v/>
      </c>
      <c r="D21" s="29" t="str">
        <f>IF('別紙1-1'!F180&lt;&gt;"",'別紙1-1'!F180,"")</f>
        <v/>
      </c>
      <c r="E21" s="29" t="str">
        <f>IF('別紙1-1'!G180&lt;&gt;"",'別紙1-1'!G180,"")</f>
        <v/>
      </c>
      <c r="F21" s="29" t="str">
        <f>IF('別紙1-1'!H180&lt;&gt;"",'別紙1-1'!H180,"")</f>
        <v/>
      </c>
      <c r="G21" s="29" t="str">
        <f>IF('別紙1-1'!I180&lt;&gt;"",'別紙1-1'!I180,"")</f>
        <v/>
      </c>
      <c r="H21" s="29" t="str">
        <f>IF('別紙1-1'!J180&lt;&gt;"",'別紙1-1'!J180,"")</f>
        <v/>
      </c>
      <c r="I21" s="29" t="str">
        <f>IF('別紙1-1'!K180&lt;&gt;"",'別紙1-1'!K180,"")</f>
        <v/>
      </c>
      <c r="J21" s="29" t="str">
        <f>IF('別紙1-1'!L180&lt;&gt;"",'別紙1-1'!L180,"")</f>
        <v/>
      </c>
      <c r="K21" s="204" t="str">
        <f>IF('別紙1-1'!M180&lt;&gt;"",LEFT('別紙1-1'!M180,1),"")</f>
        <v/>
      </c>
      <c r="L21" s="29" t="str">
        <f>IF('別紙1-1'!N180&lt;&gt;"",'別紙1-1'!N180,"")</f>
        <v/>
      </c>
      <c r="M21" s="29" t="str">
        <f>IF('別紙1-1'!$P180&lt;&gt;"",'別紙1-1'!$P180,"")</f>
        <v/>
      </c>
      <c r="N21" s="29" t="str">
        <f>IF('別紙1-1'!Y180&lt;&gt;"",'別紙1-1'!Y180,"")</f>
        <v/>
      </c>
      <c r="O21" s="29" t="str">
        <f>IF('別紙1-1'!Z180&lt;&gt;"",'別紙1-1'!Z180,"")</f>
        <v/>
      </c>
      <c r="P21" s="68" t="str">
        <f>IF('別紙1-1'!AA180&lt;&gt;"",'別紙1-1'!AA180,"")</f>
        <v/>
      </c>
      <c r="Q21" s="69" t="str">
        <f>IF('別紙1-1'!F187&lt;&gt;"",'別紙1-1'!F187,"")</f>
        <v/>
      </c>
      <c r="R21" s="29" t="str">
        <f>IF('別紙1-1'!O180&lt;&gt;"",'別紙1-1'!O180,"")</f>
        <v/>
      </c>
      <c r="S21" s="29">
        <f>IF('別紙1-1'!Q180=1,0,1)</f>
        <v>0</v>
      </c>
      <c r="T21" s="29">
        <f>IF('別紙1-1'!Q181=2,0,1)</f>
        <v>0</v>
      </c>
      <c r="U21" s="29">
        <f>IF('別紙1-1'!Q182=3,0,1)</f>
        <v>0</v>
      </c>
      <c r="V21" s="29">
        <f>IF('別紙1-1'!Q183=4,0,1)</f>
        <v>0</v>
      </c>
      <c r="W21" s="29">
        <f>IF('別紙1-1'!Q184=5,0,1)</f>
        <v>0</v>
      </c>
      <c r="X21" s="29">
        <f>IF('別紙1-1'!Q185=6,0,1)</f>
        <v>0</v>
      </c>
      <c r="Y21" s="29">
        <f>IF('別紙1-1'!Q186=7,0,1)</f>
        <v>0</v>
      </c>
      <c r="Z21" s="29">
        <f>IF('別紙1-1'!S180=1,0,1)</f>
        <v>0</v>
      </c>
      <c r="AA21" s="29">
        <f>IF('別紙1-1'!S181=2,0,1)</f>
        <v>0</v>
      </c>
      <c r="AB21" s="29">
        <f>IF('別紙1-1'!S182=3,0,1)</f>
        <v>0</v>
      </c>
      <c r="AC21" s="29">
        <f>IF('別紙1-1'!S183=4,0,1)</f>
        <v>0</v>
      </c>
      <c r="AD21" s="29">
        <f>IF('別紙1-1'!S184=5,0,1)</f>
        <v>0</v>
      </c>
      <c r="AE21" s="29">
        <f>IF('別紙1-1'!S185=6,0,1)</f>
        <v>0</v>
      </c>
      <c r="AF21" s="29">
        <f>IF('別紙1-1'!S186=7,0,1)</f>
        <v>0</v>
      </c>
      <c r="AG21" s="29">
        <f>IF('別紙1-1'!U180=8,0,1)</f>
        <v>0</v>
      </c>
      <c r="AH21" s="29">
        <f>IF('別紙1-1'!U181=9,0,1)</f>
        <v>0</v>
      </c>
      <c r="AI21" s="29">
        <f>IF('別紙1-1'!U182=10,0,1)</f>
        <v>0</v>
      </c>
      <c r="AJ21" s="29">
        <f>IF('別紙1-1'!U183=11,0,1)</f>
        <v>0</v>
      </c>
      <c r="AK21" s="29">
        <f>IF('別紙1-1'!U184=12,0,1)</f>
        <v>0</v>
      </c>
      <c r="AL21" s="29">
        <f>IF('別紙1-1'!U185=13,0,1)</f>
        <v>0</v>
      </c>
      <c r="AM21" s="29">
        <f>IF('別紙1-1'!U186=14,0,1)</f>
        <v>0</v>
      </c>
      <c r="AN21" s="29">
        <f>IF('別紙1-1'!W180=15,0,1)</f>
        <v>0</v>
      </c>
      <c r="AO21" s="29">
        <f>IF('別紙1-1'!W181=16,0,1)</f>
        <v>0</v>
      </c>
      <c r="AP21" s="29">
        <f>IF('別紙1-1'!W182=17,0,1)</f>
        <v>0</v>
      </c>
      <c r="AQ21" s="29">
        <f>IF('別紙1-1'!W183=18,0,1)</f>
        <v>0</v>
      </c>
      <c r="AR21" s="66">
        <f t="shared" si="0"/>
        <v>0</v>
      </c>
    </row>
    <row r="22" spans="1:44" x14ac:dyDescent="0.2">
      <c r="A22" s="211">
        <v>18</v>
      </c>
      <c r="B22" s="29" t="str">
        <f>IF('別紙1-1'!D188&lt;&gt;"",RIGHT('別紙1-1'!D188,LEN('別紙1-1'!D188)-SEARCH(":",'別紙1-1'!D188,1)),"")</f>
        <v/>
      </c>
      <c r="C22" s="204" t="str">
        <f>'別紙1-1'!E188</f>
        <v/>
      </c>
      <c r="D22" s="29" t="str">
        <f>IF('別紙1-1'!F188&lt;&gt;"",'別紙1-1'!F188,"")</f>
        <v/>
      </c>
      <c r="E22" s="29" t="str">
        <f>IF('別紙1-1'!G188&lt;&gt;"",'別紙1-1'!G188,"")</f>
        <v/>
      </c>
      <c r="F22" s="29" t="str">
        <f>IF('別紙1-1'!H188&lt;&gt;"",'別紙1-1'!H188,"")</f>
        <v/>
      </c>
      <c r="G22" s="29" t="str">
        <f>IF('別紙1-1'!I188&lt;&gt;"",'別紙1-1'!I188,"")</f>
        <v/>
      </c>
      <c r="H22" s="29" t="str">
        <f>IF('別紙1-1'!J188&lt;&gt;"",'別紙1-1'!J188,"")</f>
        <v/>
      </c>
      <c r="I22" s="29" t="str">
        <f>IF('別紙1-1'!K188&lt;&gt;"",'別紙1-1'!K188,"")</f>
        <v/>
      </c>
      <c r="J22" s="29" t="str">
        <f>IF('別紙1-1'!L188&lt;&gt;"",'別紙1-1'!L188,"")</f>
        <v/>
      </c>
      <c r="K22" s="204" t="str">
        <f>IF('別紙1-1'!M188&lt;&gt;"",LEFT('別紙1-1'!M188,1),"")</f>
        <v/>
      </c>
      <c r="L22" s="29" t="str">
        <f>IF('別紙1-1'!N188&lt;&gt;"",'別紙1-1'!N188,"")</f>
        <v/>
      </c>
      <c r="M22" s="29" t="str">
        <f>IF('別紙1-1'!$P188&lt;&gt;"",'別紙1-1'!$P188,"")</f>
        <v/>
      </c>
      <c r="N22" s="29" t="str">
        <f>IF('別紙1-1'!Y188&lt;&gt;"",'別紙1-1'!Y188,"")</f>
        <v/>
      </c>
      <c r="O22" s="29" t="str">
        <f>IF('別紙1-1'!Z188&lt;&gt;"",'別紙1-1'!Z188,"")</f>
        <v/>
      </c>
      <c r="P22" s="68" t="str">
        <f>IF('別紙1-1'!AA188&lt;&gt;"",'別紙1-1'!AA188,"")</f>
        <v/>
      </c>
      <c r="Q22" s="69" t="str">
        <f>IF('別紙1-1'!F195&lt;&gt;"",'別紙1-1'!F195,"")</f>
        <v/>
      </c>
      <c r="R22" s="29" t="str">
        <f>IF('別紙1-1'!O188&lt;&gt;"",'別紙1-1'!O188,"")</f>
        <v/>
      </c>
      <c r="S22" s="29">
        <f>IF('別紙1-1'!Q188=1,0,1)</f>
        <v>0</v>
      </c>
      <c r="T22" s="29">
        <f>IF('別紙1-1'!Q189=2,0,1)</f>
        <v>0</v>
      </c>
      <c r="U22" s="29">
        <f>IF('別紙1-1'!Q190=3,0,1)</f>
        <v>0</v>
      </c>
      <c r="V22" s="29">
        <f>IF('別紙1-1'!Q191=4,0,1)</f>
        <v>0</v>
      </c>
      <c r="W22" s="29">
        <f>IF('別紙1-1'!Q192=5,0,1)</f>
        <v>0</v>
      </c>
      <c r="X22" s="29">
        <f>IF('別紙1-1'!Q193=6,0,1)</f>
        <v>0</v>
      </c>
      <c r="Y22" s="29">
        <f>IF('別紙1-1'!Q194=7,0,1)</f>
        <v>0</v>
      </c>
      <c r="Z22" s="29">
        <f>IF('別紙1-1'!S188=1,0,1)</f>
        <v>0</v>
      </c>
      <c r="AA22" s="29">
        <f>IF('別紙1-1'!S189=2,0,1)</f>
        <v>0</v>
      </c>
      <c r="AB22" s="29">
        <f>IF('別紙1-1'!S190=3,0,1)</f>
        <v>0</v>
      </c>
      <c r="AC22" s="29">
        <f>IF('別紙1-1'!S191=4,0,1)</f>
        <v>0</v>
      </c>
      <c r="AD22" s="29">
        <f>IF('別紙1-1'!S192=5,0,1)</f>
        <v>0</v>
      </c>
      <c r="AE22" s="29">
        <f>IF('別紙1-1'!S193=6,0,1)</f>
        <v>0</v>
      </c>
      <c r="AF22" s="29">
        <f>IF('別紙1-1'!S194=7,0,1)</f>
        <v>0</v>
      </c>
      <c r="AG22" s="29">
        <f>IF('別紙1-1'!U188=8,0,1)</f>
        <v>0</v>
      </c>
      <c r="AH22" s="29">
        <f>IF('別紙1-1'!U189=9,0,1)</f>
        <v>0</v>
      </c>
      <c r="AI22" s="29">
        <f>IF('別紙1-1'!U190=10,0,1)</f>
        <v>0</v>
      </c>
      <c r="AJ22" s="29">
        <f>IF('別紙1-1'!U191=11,0,1)</f>
        <v>0</v>
      </c>
      <c r="AK22" s="29">
        <f>IF('別紙1-1'!U192=12,0,1)</f>
        <v>0</v>
      </c>
      <c r="AL22" s="29">
        <f>IF('別紙1-1'!U193=13,0,1)</f>
        <v>0</v>
      </c>
      <c r="AM22" s="29">
        <f>IF('別紙1-1'!U194=14,0,1)</f>
        <v>0</v>
      </c>
      <c r="AN22" s="29">
        <f>IF('別紙1-1'!W188=15,0,1)</f>
        <v>0</v>
      </c>
      <c r="AO22" s="29">
        <f>IF('別紙1-1'!W189=16,0,1)</f>
        <v>0</v>
      </c>
      <c r="AP22" s="29">
        <f>IF('別紙1-1'!W190=17,0,1)</f>
        <v>0</v>
      </c>
      <c r="AQ22" s="29">
        <f>IF('別紙1-1'!W191=18,0,1)</f>
        <v>0</v>
      </c>
      <c r="AR22" s="66">
        <f t="shared" si="0"/>
        <v>0</v>
      </c>
    </row>
    <row r="23" spans="1:44" x14ac:dyDescent="0.2">
      <c r="A23" s="211">
        <v>19</v>
      </c>
      <c r="B23" s="29" t="str">
        <f>IF('別紙1-1'!D196&lt;&gt;"",RIGHT('別紙1-1'!D196,LEN('別紙1-1'!D196)-SEARCH(":",'別紙1-1'!D196,1)),"")</f>
        <v/>
      </c>
      <c r="C23" s="204" t="str">
        <f>'別紙1-1'!E196</f>
        <v/>
      </c>
      <c r="D23" s="29" t="str">
        <f>IF('別紙1-1'!F196&lt;&gt;"",'別紙1-1'!F196,"")</f>
        <v/>
      </c>
      <c r="E23" s="29" t="str">
        <f>IF('別紙1-1'!G196&lt;&gt;"",'別紙1-1'!G196,"")</f>
        <v/>
      </c>
      <c r="F23" s="29" t="str">
        <f>IF('別紙1-1'!H196&lt;&gt;"",'別紙1-1'!H196,"")</f>
        <v/>
      </c>
      <c r="G23" s="29" t="str">
        <f>IF('別紙1-1'!I196&lt;&gt;"",'別紙1-1'!I196,"")</f>
        <v/>
      </c>
      <c r="H23" s="29" t="str">
        <f>IF('別紙1-1'!J196&lt;&gt;"",'別紙1-1'!J196,"")</f>
        <v/>
      </c>
      <c r="I23" s="29" t="str">
        <f>IF('別紙1-1'!K196&lt;&gt;"",'別紙1-1'!K196,"")</f>
        <v/>
      </c>
      <c r="J23" s="29" t="str">
        <f>IF('別紙1-1'!L196&lt;&gt;"",'別紙1-1'!L196,"")</f>
        <v/>
      </c>
      <c r="K23" s="204" t="str">
        <f>IF('別紙1-1'!M196&lt;&gt;"",LEFT('別紙1-1'!M196,1),"")</f>
        <v/>
      </c>
      <c r="L23" s="29" t="str">
        <f>IF('別紙1-1'!N196&lt;&gt;"",'別紙1-1'!N196,"")</f>
        <v/>
      </c>
      <c r="M23" s="29" t="str">
        <f>IF('別紙1-1'!$P196&lt;&gt;"",'別紙1-1'!$P196,"")</f>
        <v/>
      </c>
      <c r="N23" s="29" t="str">
        <f>IF('別紙1-1'!Y196&lt;&gt;"",'別紙1-1'!Y196,"")</f>
        <v/>
      </c>
      <c r="O23" s="29" t="str">
        <f>IF('別紙1-1'!Z196&lt;&gt;"",'別紙1-1'!Z196,"")</f>
        <v/>
      </c>
      <c r="P23" s="68" t="str">
        <f>IF('別紙1-1'!AA196&lt;&gt;"",'別紙1-1'!AA196,"")</f>
        <v/>
      </c>
      <c r="Q23" s="69" t="str">
        <f>IF('別紙1-1'!F203&lt;&gt;"",'別紙1-1'!F203,"")</f>
        <v/>
      </c>
      <c r="R23" s="29" t="str">
        <f>IF('別紙1-1'!O196&lt;&gt;"",'別紙1-1'!O196,"")</f>
        <v/>
      </c>
      <c r="S23" s="29">
        <f>IF('別紙1-1'!Q196=1,0,1)</f>
        <v>0</v>
      </c>
      <c r="T23" s="29">
        <f>IF('別紙1-1'!Q197=2,0,1)</f>
        <v>0</v>
      </c>
      <c r="U23" s="29">
        <f>IF('別紙1-1'!Q198=3,0,1)</f>
        <v>0</v>
      </c>
      <c r="V23" s="29">
        <f>IF('別紙1-1'!Q199=4,0,1)</f>
        <v>0</v>
      </c>
      <c r="W23" s="29">
        <f>IF('別紙1-1'!Q200=5,0,1)</f>
        <v>0</v>
      </c>
      <c r="X23" s="29">
        <f>IF('別紙1-1'!Q201=6,0,1)</f>
        <v>0</v>
      </c>
      <c r="Y23" s="29">
        <f>IF('別紙1-1'!Q202=7,0,1)</f>
        <v>0</v>
      </c>
      <c r="Z23" s="29">
        <f>IF('別紙1-1'!S196=1,0,1)</f>
        <v>0</v>
      </c>
      <c r="AA23" s="29">
        <f>IF('別紙1-1'!S197=2,0,1)</f>
        <v>0</v>
      </c>
      <c r="AB23" s="29">
        <f>IF('別紙1-1'!S198=3,0,1)</f>
        <v>0</v>
      </c>
      <c r="AC23" s="29">
        <f>IF('別紙1-1'!S199=4,0,1)</f>
        <v>0</v>
      </c>
      <c r="AD23" s="29">
        <f>IF('別紙1-1'!S200=5,0,1)</f>
        <v>0</v>
      </c>
      <c r="AE23" s="29">
        <f>IF('別紙1-1'!S201=6,0,1)</f>
        <v>0</v>
      </c>
      <c r="AF23" s="29">
        <f>IF('別紙1-1'!S202=7,0,1)</f>
        <v>0</v>
      </c>
      <c r="AG23" s="29">
        <f>IF('別紙1-1'!U196=8,0,1)</f>
        <v>0</v>
      </c>
      <c r="AH23" s="29">
        <f>IF('別紙1-1'!U197=9,0,1)</f>
        <v>0</v>
      </c>
      <c r="AI23" s="29">
        <f>IF('別紙1-1'!U198=10,0,1)</f>
        <v>0</v>
      </c>
      <c r="AJ23" s="29">
        <f>IF('別紙1-1'!U199=11,0,1)</f>
        <v>0</v>
      </c>
      <c r="AK23" s="29">
        <f>IF('別紙1-1'!U200=12,0,1)</f>
        <v>0</v>
      </c>
      <c r="AL23" s="29">
        <f>IF('別紙1-1'!U201=13,0,1)</f>
        <v>0</v>
      </c>
      <c r="AM23" s="29">
        <f>IF('別紙1-1'!U202=14,0,1)</f>
        <v>0</v>
      </c>
      <c r="AN23" s="29">
        <f>IF('別紙1-1'!W196=15,0,1)</f>
        <v>0</v>
      </c>
      <c r="AO23" s="29">
        <f>IF('別紙1-1'!W197=16,0,1)</f>
        <v>0</v>
      </c>
      <c r="AP23" s="29">
        <f>IF('別紙1-1'!W198=17,0,1)</f>
        <v>0</v>
      </c>
      <c r="AQ23" s="29">
        <f>IF('別紙1-1'!W199=18,0,1)</f>
        <v>0</v>
      </c>
      <c r="AR23" s="66">
        <f t="shared" si="0"/>
        <v>0</v>
      </c>
    </row>
    <row r="24" spans="1:44" ht="13.5" thickBot="1" x14ac:dyDescent="0.25">
      <c r="A24" s="212">
        <v>20</v>
      </c>
      <c r="B24" s="70" t="str">
        <f>IF('別紙1-1'!D204&lt;&gt;"",RIGHT('別紙1-1'!D204,LEN('別紙1-1'!D204)-SEARCH(":",'別紙1-1'!D204,1)),"")</f>
        <v/>
      </c>
      <c r="C24" s="258" t="str">
        <f>'別紙1-1'!E204</f>
        <v/>
      </c>
      <c r="D24" s="70" t="str">
        <f>IF('別紙1-1'!F204&lt;&gt;"",'別紙1-1'!F204,"")</f>
        <v/>
      </c>
      <c r="E24" s="70" t="str">
        <f>IF('別紙1-1'!G204&lt;&gt;"",'別紙1-1'!G204,"")</f>
        <v/>
      </c>
      <c r="F24" s="70" t="str">
        <f>IF('別紙1-1'!H204&lt;&gt;"",'別紙1-1'!H204,"")</f>
        <v/>
      </c>
      <c r="G24" s="70" t="str">
        <f>IF('別紙1-1'!I204&lt;&gt;"",'別紙1-1'!I204,"")</f>
        <v/>
      </c>
      <c r="H24" s="70" t="str">
        <f>IF('別紙1-1'!J204&lt;&gt;"",'別紙1-1'!J204,"")</f>
        <v/>
      </c>
      <c r="I24" s="70" t="str">
        <f>IF('別紙1-1'!K204&lt;&gt;"",'別紙1-1'!K204,"")</f>
        <v/>
      </c>
      <c r="J24" s="70" t="str">
        <f>IF('別紙1-1'!L204&lt;&gt;"",'別紙1-1'!L204,"")</f>
        <v/>
      </c>
      <c r="K24" s="258" t="str">
        <f>IF('別紙1-1'!M204&lt;&gt;"",LEFT('別紙1-1'!M204,1),"")</f>
        <v/>
      </c>
      <c r="L24" s="70" t="str">
        <f>IF('別紙1-1'!N204&lt;&gt;"",'別紙1-1'!N204,"")</f>
        <v/>
      </c>
      <c r="M24" s="70" t="str">
        <f>IF('別紙1-1'!$P204&lt;&gt;"",'別紙1-1'!$P204,"")</f>
        <v/>
      </c>
      <c r="N24" s="70" t="str">
        <f>IF('別紙1-1'!Y204&lt;&gt;"",'別紙1-1'!Y204,"")</f>
        <v/>
      </c>
      <c r="O24" s="70" t="str">
        <f>IF('別紙1-1'!Z204&lt;&gt;"",'別紙1-1'!Z204,"")</f>
        <v/>
      </c>
      <c r="P24" s="71" t="str">
        <f>IF('別紙1-1'!AA204&lt;&gt;"",'別紙1-1'!AA204,"")</f>
        <v/>
      </c>
      <c r="Q24" s="72" t="str">
        <f>IF('別紙1-1'!F211&lt;&gt;"",'別紙1-1'!F211,"")</f>
        <v/>
      </c>
      <c r="R24" s="70" t="str">
        <f>IF('別紙1-1'!O204&lt;&gt;"",'別紙1-1'!O204,"")</f>
        <v/>
      </c>
      <c r="S24" s="70">
        <f>IF('別紙1-1'!Q204=1,0,1)</f>
        <v>0</v>
      </c>
      <c r="T24" s="70">
        <f>IF('別紙1-1'!Q205=2,0,1)</f>
        <v>0</v>
      </c>
      <c r="U24" s="70">
        <f>IF('別紙1-1'!Q206=3,0,1)</f>
        <v>0</v>
      </c>
      <c r="V24" s="70">
        <f>IF('別紙1-1'!Q207=4,0,1)</f>
        <v>0</v>
      </c>
      <c r="W24" s="70">
        <f>IF('別紙1-1'!Q208=5,0,1)</f>
        <v>0</v>
      </c>
      <c r="X24" s="70">
        <f>IF('別紙1-1'!Q209=6,0,1)</f>
        <v>0</v>
      </c>
      <c r="Y24" s="70">
        <f>IF('別紙1-1'!Q210=7,0,1)</f>
        <v>0</v>
      </c>
      <c r="Z24" s="70">
        <f>IF('別紙1-1'!S204=1,0,1)</f>
        <v>0</v>
      </c>
      <c r="AA24" s="70">
        <f>IF('別紙1-1'!S205=2,0,1)</f>
        <v>0</v>
      </c>
      <c r="AB24" s="70">
        <f>IF('別紙1-1'!S206=3,0,1)</f>
        <v>0</v>
      </c>
      <c r="AC24" s="70">
        <f>IF('別紙1-1'!S207=4,0,1)</f>
        <v>0</v>
      </c>
      <c r="AD24" s="70">
        <f>IF('別紙1-1'!S208=5,0,1)</f>
        <v>0</v>
      </c>
      <c r="AE24" s="70">
        <f>IF('別紙1-1'!S209=6,0,1)</f>
        <v>0</v>
      </c>
      <c r="AF24" s="70">
        <f>IF('別紙1-1'!S210=7,0,1)</f>
        <v>0</v>
      </c>
      <c r="AG24" s="70">
        <f>IF('別紙1-1'!U204=8,0,1)</f>
        <v>0</v>
      </c>
      <c r="AH24" s="70">
        <f>IF('別紙1-1'!U205=9,0,1)</f>
        <v>0</v>
      </c>
      <c r="AI24" s="70">
        <f>IF('別紙1-1'!U206=10,0,1)</f>
        <v>0</v>
      </c>
      <c r="AJ24" s="70">
        <f>IF('別紙1-1'!U207=11,0,1)</f>
        <v>0</v>
      </c>
      <c r="AK24" s="70">
        <f>IF('別紙1-1'!U208=12,0,1)</f>
        <v>0</v>
      </c>
      <c r="AL24" s="70">
        <f>IF('別紙1-1'!U209=13,0,1)</f>
        <v>0</v>
      </c>
      <c r="AM24" s="70">
        <f>IF('別紙1-1'!U210=14,0,1)</f>
        <v>0</v>
      </c>
      <c r="AN24" s="70">
        <f>IF('別紙1-1'!W204=15,0,1)</f>
        <v>0</v>
      </c>
      <c r="AO24" s="70">
        <f>IF('別紙1-1'!W205=16,0,1)</f>
        <v>0</v>
      </c>
      <c r="AP24" s="70">
        <f>IF('別紙1-1'!W206=17,0,1)</f>
        <v>0</v>
      </c>
      <c r="AQ24" s="70">
        <f>IF('別紙1-1'!W207=18,0,1)</f>
        <v>0</v>
      </c>
      <c r="AR24" s="66">
        <f t="shared" si="0"/>
        <v>0</v>
      </c>
    </row>
    <row r="25" spans="1:44" x14ac:dyDescent="0.2">
      <c r="A25" s="208">
        <v>21</v>
      </c>
      <c r="B25" s="63" t="str">
        <f>IF('別紙1-1'!D226&lt;&gt;"",RIGHT('別紙1-1'!D226,LEN('別紙1-1'!D226)-SEARCH(":",'別紙1-1'!D226,1)),"")</f>
        <v/>
      </c>
      <c r="C25" s="210" t="str">
        <f>'別紙1-1'!E226</f>
        <v/>
      </c>
      <c r="D25" s="63" t="str">
        <f>IF('別紙1-1'!F226&lt;&gt;"",'別紙1-1'!F226,"")</f>
        <v/>
      </c>
      <c r="E25" s="63" t="str">
        <f>IF('別紙1-1'!G226&lt;&gt;"",'別紙1-1'!G226,"")</f>
        <v/>
      </c>
      <c r="F25" s="63" t="str">
        <f>IF('別紙1-1'!H226&lt;&gt;"",'別紙1-1'!H226,"")</f>
        <v/>
      </c>
      <c r="G25" s="63" t="str">
        <f>IF('別紙1-1'!I226&lt;&gt;"",'別紙1-1'!I226,"")</f>
        <v/>
      </c>
      <c r="H25" s="63" t="str">
        <f>IF('別紙1-1'!J226&lt;&gt;"",'別紙1-1'!J226,"")</f>
        <v/>
      </c>
      <c r="I25" s="63" t="str">
        <f>IF('別紙1-1'!K226&lt;&gt;"",'別紙1-1'!K226,"")</f>
        <v/>
      </c>
      <c r="J25" s="63" t="str">
        <f>IF('別紙1-1'!L226&lt;&gt;"",'別紙1-1'!L226,"")</f>
        <v/>
      </c>
      <c r="K25" s="210" t="str">
        <f>IF('別紙1-1'!M226&lt;&gt;"",LEFT('別紙1-1'!M226,1),"")</f>
        <v/>
      </c>
      <c r="L25" s="63" t="str">
        <f>IF('別紙1-1'!N226&lt;&gt;"",'別紙1-1'!N226,"")</f>
        <v/>
      </c>
      <c r="M25" s="63" t="str">
        <f>IF('別紙1-1'!$P226&lt;&gt;"",'別紙1-1'!$P226,"")</f>
        <v/>
      </c>
      <c r="N25" s="63" t="str">
        <f>IF('別紙1-1'!Y226&lt;&gt;"",'別紙1-1'!Y226,"")</f>
        <v/>
      </c>
      <c r="O25" s="63" t="str">
        <f>IF('別紙1-1'!Z226&lt;&gt;"",'別紙1-1'!Z226,"")</f>
        <v/>
      </c>
      <c r="P25" s="64" t="str">
        <f>IF('別紙1-1'!AA226&lt;&gt;"",'別紙1-1'!AA226,"")</f>
        <v/>
      </c>
      <c r="Q25" s="65" t="str">
        <f>IF('別紙1-1'!F233&lt;&gt;"",'別紙1-1'!F233,"")</f>
        <v/>
      </c>
      <c r="R25" s="63" t="str">
        <f>IF('別紙1-1'!O226&lt;&gt;"",'別紙1-1'!O226,"")</f>
        <v/>
      </c>
      <c r="S25" s="63">
        <f>IF('別紙1-1'!Q226=1,0,1)</f>
        <v>0</v>
      </c>
      <c r="T25" s="63">
        <f>IF('別紙1-1'!Q227=2,0,1)</f>
        <v>0</v>
      </c>
      <c r="U25" s="63">
        <f>IF('別紙1-1'!Q228=3,0,1)</f>
        <v>0</v>
      </c>
      <c r="V25" s="63">
        <f>IF('別紙1-1'!Q229=4,0,1)</f>
        <v>0</v>
      </c>
      <c r="W25" s="63">
        <f>IF('別紙1-1'!Q230=5,0,1)</f>
        <v>0</v>
      </c>
      <c r="X25" s="63">
        <f>IF('別紙1-1'!Q231=6,0,1)</f>
        <v>0</v>
      </c>
      <c r="Y25" s="63">
        <f>IF('別紙1-1'!Q232=7,0,1)</f>
        <v>0</v>
      </c>
      <c r="Z25" s="63">
        <f>IF('別紙1-1'!S226=1,0,1)</f>
        <v>0</v>
      </c>
      <c r="AA25" s="63">
        <f>IF('別紙1-1'!S227=2,0,1)</f>
        <v>0</v>
      </c>
      <c r="AB25" s="63">
        <f>IF('別紙1-1'!S228=3,0,1)</f>
        <v>0</v>
      </c>
      <c r="AC25" s="63">
        <f>IF('別紙1-1'!S229=4,0,1)</f>
        <v>0</v>
      </c>
      <c r="AD25" s="63">
        <f>IF('別紙1-1'!S230=5,0,1)</f>
        <v>0</v>
      </c>
      <c r="AE25" s="63">
        <f>IF('別紙1-1'!S231=6,0,1)</f>
        <v>0</v>
      </c>
      <c r="AF25" s="63">
        <f>IF('別紙1-1'!S232=7,0,1)</f>
        <v>0</v>
      </c>
      <c r="AG25" s="63">
        <f>IF('別紙1-1'!U226=8,0,1)</f>
        <v>0</v>
      </c>
      <c r="AH25" s="63">
        <f>IF('別紙1-1'!U227=9,0,1)</f>
        <v>0</v>
      </c>
      <c r="AI25" s="63">
        <f>IF('別紙1-1'!U228=10,0,1)</f>
        <v>0</v>
      </c>
      <c r="AJ25" s="63">
        <f>IF('別紙1-1'!U229=11,0,1)</f>
        <v>0</v>
      </c>
      <c r="AK25" s="63">
        <f>IF('別紙1-1'!U230=12,0,1)</f>
        <v>0</v>
      </c>
      <c r="AL25" s="63">
        <f>IF('別紙1-1'!U231=13,0,1)</f>
        <v>0</v>
      </c>
      <c r="AM25" s="63">
        <f>IF('別紙1-1'!U232=14,0,1)</f>
        <v>0</v>
      </c>
      <c r="AN25" s="63">
        <f>IF('別紙1-1'!W226=15,0,1)</f>
        <v>0</v>
      </c>
      <c r="AO25" s="63">
        <f>IF('別紙1-1'!W227=16,0,1)</f>
        <v>0</v>
      </c>
      <c r="AP25" s="63">
        <f>IF('別紙1-1'!W228=17,0,1)</f>
        <v>0</v>
      </c>
      <c r="AQ25" s="63">
        <f>IF('別紙1-1'!W229=18,0,1)</f>
        <v>0</v>
      </c>
      <c r="AR25" s="66">
        <f t="shared" si="0"/>
        <v>0</v>
      </c>
    </row>
    <row r="26" spans="1:44" x14ac:dyDescent="0.2">
      <c r="A26" s="211">
        <v>22</v>
      </c>
      <c r="B26" s="29" t="str">
        <f>IF('別紙1-1'!D234&lt;&gt;"",RIGHT('別紙1-1'!D234,LEN('別紙1-1'!D234)-SEARCH(":",'別紙1-1'!D234,1)),"")</f>
        <v/>
      </c>
      <c r="C26" s="204" t="str">
        <f>'別紙1-1'!E234</f>
        <v/>
      </c>
      <c r="D26" s="29" t="str">
        <f>IF('別紙1-1'!F234&lt;&gt;"",'別紙1-1'!F234,"")</f>
        <v/>
      </c>
      <c r="E26" s="29" t="str">
        <f>IF('別紙1-1'!G234&lt;&gt;"",'別紙1-1'!G234,"")</f>
        <v/>
      </c>
      <c r="F26" s="29" t="str">
        <f>IF('別紙1-1'!H234&lt;&gt;"",'別紙1-1'!H234,"")</f>
        <v/>
      </c>
      <c r="G26" s="29" t="str">
        <f>IF('別紙1-1'!I234&lt;&gt;"",'別紙1-1'!I234,"")</f>
        <v/>
      </c>
      <c r="H26" s="29" t="str">
        <f>IF('別紙1-1'!J234&lt;&gt;"",'別紙1-1'!J234,"")</f>
        <v/>
      </c>
      <c r="I26" s="29" t="str">
        <f>IF('別紙1-1'!K234&lt;&gt;"",'別紙1-1'!K234,"")</f>
        <v/>
      </c>
      <c r="J26" s="29" t="str">
        <f>IF('別紙1-1'!L234&lt;&gt;"",'別紙1-1'!L234,"")</f>
        <v/>
      </c>
      <c r="K26" s="204" t="str">
        <f>IF('別紙1-1'!M234&lt;&gt;"",LEFT('別紙1-1'!M234,1),"")</f>
        <v/>
      </c>
      <c r="L26" s="29" t="str">
        <f>IF('別紙1-1'!N234&lt;&gt;"",'別紙1-1'!N234,"")</f>
        <v/>
      </c>
      <c r="M26" s="29" t="str">
        <f>IF('別紙1-1'!$P234&lt;&gt;"",'別紙1-1'!$P234,"")</f>
        <v/>
      </c>
      <c r="N26" s="29" t="str">
        <f>IF('別紙1-1'!Y234&lt;&gt;"",'別紙1-1'!Y234,"")</f>
        <v/>
      </c>
      <c r="O26" s="29" t="str">
        <f>IF('別紙1-1'!Z234&lt;&gt;"",'別紙1-1'!Z234,"")</f>
        <v/>
      </c>
      <c r="P26" s="68" t="str">
        <f>IF('別紙1-1'!AA234&lt;&gt;"",'別紙1-1'!AA234,"")</f>
        <v/>
      </c>
      <c r="Q26" s="69" t="str">
        <f>IF('別紙1-1'!F241&lt;&gt;"",'別紙1-1'!F241,"")</f>
        <v/>
      </c>
      <c r="R26" s="29" t="str">
        <f>IF('別紙1-1'!O234&lt;&gt;"",'別紙1-1'!O234,"")</f>
        <v/>
      </c>
      <c r="S26" s="29">
        <f>IF('別紙1-1'!Q234=1,0,1)</f>
        <v>0</v>
      </c>
      <c r="T26" s="29">
        <f>IF('別紙1-1'!Q235=2,0,1)</f>
        <v>0</v>
      </c>
      <c r="U26" s="29">
        <f>IF('別紙1-1'!Q236=3,0,1)</f>
        <v>0</v>
      </c>
      <c r="V26" s="29">
        <f>IF('別紙1-1'!Q237=4,0,1)</f>
        <v>0</v>
      </c>
      <c r="W26" s="29">
        <f>IF('別紙1-1'!Q238=5,0,1)</f>
        <v>0</v>
      </c>
      <c r="X26" s="29">
        <f>IF('別紙1-1'!Q239=6,0,1)</f>
        <v>0</v>
      </c>
      <c r="Y26" s="29">
        <f>IF('別紙1-1'!Q240=7,0,1)</f>
        <v>0</v>
      </c>
      <c r="Z26" s="29">
        <f>IF('別紙1-1'!S234=1,0,1)</f>
        <v>0</v>
      </c>
      <c r="AA26" s="29">
        <f>IF('別紙1-1'!S235=2,0,1)</f>
        <v>0</v>
      </c>
      <c r="AB26" s="29">
        <f>IF('別紙1-1'!S236=3,0,1)</f>
        <v>0</v>
      </c>
      <c r="AC26" s="29">
        <f>IF('別紙1-1'!S237=4,0,1)</f>
        <v>0</v>
      </c>
      <c r="AD26" s="29">
        <f>IF('別紙1-1'!S238=5,0,1)</f>
        <v>0</v>
      </c>
      <c r="AE26" s="29">
        <f>IF('別紙1-1'!S239=6,0,1)</f>
        <v>0</v>
      </c>
      <c r="AF26" s="29">
        <f>IF('別紙1-1'!S240=7,0,1)</f>
        <v>0</v>
      </c>
      <c r="AG26" s="29">
        <f>IF('別紙1-1'!U234=8,0,1)</f>
        <v>0</v>
      </c>
      <c r="AH26" s="29">
        <f>IF('別紙1-1'!U235=9,0,1)</f>
        <v>0</v>
      </c>
      <c r="AI26" s="29">
        <f>IF('別紙1-1'!U236=10,0,1)</f>
        <v>0</v>
      </c>
      <c r="AJ26" s="29">
        <f>IF('別紙1-1'!U237=11,0,1)</f>
        <v>0</v>
      </c>
      <c r="AK26" s="29">
        <f>IF('別紙1-1'!U238=12,0,1)</f>
        <v>0</v>
      </c>
      <c r="AL26" s="29">
        <f>IF('別紙1-1'!U239=13,0,1)</f>
        <v>0</v>
      </c>
      <c r="AM26" s="29">
        <f>IF('別紙1-1'!U240=14,0,1)</f>
        <v>0</v>
      </c>
      <c r="AN26" s="29">
        <f>IF('別紙1-1'!W234=15,0,1)</f>
        <v>0</v>
      </c>
      <c r="AO26" s="29">
        <f>IF('別紙1-1'!W235=16,0,1)</f>
        <v>0</v>
      </c>
      <c r="AP26" s="29">
        <f>IF('別紙1-1'!W236=17,0,1)</f>
        <v>0</v>
      </c>
      <c r="AQ26" s="29">
        <f>IF('別紙1-1'!W237=18,0,1)</f>
        <v>0</v>
      </c>
      <c r="AR26" s="66">
        <f t="shared" si="0"/>
        <v>0</v>
      </c>
    </row>
    <row r="27" spans="1:44" x14ac:dyDescent="0.2">
      <c r="A27" s="211">
        <v>23</v>
      </c>
      <c r="B27" s="29" t="str">
        <f>IF('別紙1-1'!D242&lt;&gt;"",RIGHT('別紙1-1'!D242,LEN('別紙1-1'!D242)-SEARCH(":",'別紙1-1'!D242,1)),"")</f>
        <v/>
      </c>
      <c r="C27" s="204" t="str">
        <f>'別紙1-1'!E242</f>
        <v/>
      </c>
      <c r="D27" s="29" t="str">
        <f>IF('別紙1-1'!F242&lt;&gt;"",'別紙1-1'!F242,"")</f>
        <v/>
      </c>
      <c r="E27" s="29" t="str">
        <f>IF('別紙1-1'!G242&lt;&gt;"",'別紙1-1'!G242,"")</f>
        <v/>
      </c>
      <c r="F27" s="29" t="str">
        <f>IF('別紙1-1'!H242&lt;&gt;"",'別紙1-1'!H242,"")</f>
        <v/>
      </c>
      <c r="G27" s="29" t="str">
        <f>IF('別紙1-1'!I242&lt;&gt;"",'別紙1-1'!I242,"")</f>
        <v/>
      </c>
      <c r="H27" s="29" t="str">
        <f>IF('別紙1-1'!J242&lt;&gt;"",'別紙1-1'!J242,"")</f>
        <v/>
      </c>
      <c r="I27" s="29" t="str">
        <f>IF('別紙1-1'!K242&lt;&gt;"",'別紙1-1'!K242,"")</f>
        <v/>
      </c>
      <c r="J27" s="29" t="str">
        <f>IF('別紙1-1'!L242&lt;&gt;"",'別紙1-1'!L242,"")</f>
        <v/>
      </c>
      <c r="K27" s="204" t="str">
        <f>IF('別紙1-1'!M242&lt;&gt;"",LEFT('別紙1-1'!M242,1),"")</f>
        <v/>
      </c>
      <c r="L27" s="29" t="str">
        <f>IF('別紙1-1'!N242&lt;&gt;"",'別紙1-1'!N242,"")</f>
        <v/>
      </c>
      <c r="M27" s="29" t="str">
        <f>IF('別紙1-1'!$P242&lt;&gt;"",'別紙1-1'!$P242,"")</f>
        <v/>
      </c>
      <c r="N27" s="29" t="str">
        <f>IF('別紙1-1'!Y242&lt;&gt;"",'別紙1-1'!Y242,"")</f>
        <v/>
      </c>
      <c r="O27" s="29" t="str">
        <f>IF('別紙1-1'!Z242&lt;&gt;"",'別紙1-1'!Z242,"")</f>
        <v/>
      </c>
      <c r="P27" s="68" t="str">
        <f>IF('別紙1-1'!AA242&lt;&gt;"",'別紙1-1'!AA242,"")</f>
        <v/>
      </c>
      <c r="Q27" s="69" t="str">
        <f>IF('別紙1-1'!F249&lt;&gt;"",'別紙1-1'!F249,"")</f>
        <v/>
      </c>
      <c r="R27" s="29" t="str">
        <f>IF('別紙1-1'!O242&lt;&gt;"",'別紙1-1'!O242,"")</f>
        <v/>
      </c>
      <c r="S27" s="29">
        <f>IF('別紙1-1'!Q242=1,0,1)</f>
        <v>0</v>
      </c>
      <c r="T27" s="29">
        <f>IF('別紙1-1'!Q243=2,0,1)</f>
        <v>0</v>
      </c>
      <c r="U27" s="29">
        <f>IF('別紙1-1'!Q244=3,0,1)</f>
        <v>0</v>
      </c>
      <c r="V27" s="29">
        <f>IF('別紙1-1'!Q245=4,0,1)</f>
        <v>0</v>
      </c>
      <c r="W27" s="29">
        <f>IF('別紙1-1'!Q246=5,0,1)</f>
        <v>0</v>
      </c>
      <c r="X27" s="29">
        <f>IF('別紙1-1'!Q247=6,0,1)</f>
        <v>0</v>
      </c>
      <c r="Y27" s="29">
        <f>IF('別紙1-1'!Q248=7,0,1)</f>
        <v>0</v>
      </c>
      <c r="Z27" s="29">
        <f>IF('別紙1-1'!S242=1,0,1)</f>
        <v>0</v>
      </c>
      <c r="AA27" s="29">
        <f>IF('別紙1-1'!S243=2,0,1)</f>
        <v>0</v>
      </c>
      <c r="AB27" s="29">
        <f>IF('別紙1-1'!S244=3,0,1)</f>
        <v>0</v>
      </c>
      <c r="AC27" s="29">
        <f>IF('別紙1-1'!S245=4,0,1)</f>
        <v>0</v>
      </c>
      <c r="AD27" s="29">
        <f>IF('別紙1-1'!S246=5,0,1)</f>
        <v>0</v>
      </c>
      <c r="AE27" s="29">
        <f>IF('別紙1-1'!S247=6,0,1)</f>
        <v>0</v>
      </c>
      <c r="AF27" s="29">
        <f>IF('別紙1-1'!S248=7,0,1)</f>
        <v>0</v>
      </c>
      <c r="AG27" s="29">
        <f>IF('別紙1-1'!U242=8,0,1)</f>
        <v>0</v>
      </c>
      <c r="AH27" s="29">
        <f>IF('別紙1-1'!U243=9,0,1)</f>
        <v>0</v>
      </c>
      <c r="AI27" s="29">
        <f>IF('別紙1-1'!U244=10,0,1)</f>
        <v>0</v>
      </c>
      <c r="AJ27" s="29">
        <f>IF('別紙1-1'!U245=11,0,1)</f>
        <v>0</v>
      </c>
      <c r="AK27" s="29">
        <f>IF('別紙1-1'!U246=12,0,1)</f>
        <v>0</v>
      </c>
      <c r="AL27" s="29">
        <f>IF('別紙1-1'!U247=13,0,1)</f>
        <v>0</v>
      </c>
      <c r="AM27" s="29">
        <f>IF('別紙1-1'!U248=14,0,1)</f>
        <v>0</v>
      </c>
      <c r="AN27" s="29">
        <f>IF('別紙1-1'!W242=15,0,1)</f>
        <v>0</v>
      </c>
      <c r="AO27" s="29">
        <f>IF('別紙1-1'!W243=16,0,1)</f>
        <v>0</v>
      </c>
      <c r="AP27" s="29">
        <f>IF('別紙1-1'!W244=17,0,1)</f>
        <v>0</v>
      </c>
      <c r="AQ27" s="29">
        <f>IF('別紙1-1'!W245=18,0,1)</f>
        <v>0</v>
      </c>
      <c r="AR27" s="66">
        <f t="shared" si="0"/>
        <v>0</v>
      </c>
    </row>
    <row r="28" spans="1:44" x14ac:dyDescent="0.2">
      <c r="A28" s="211">
        <v>24</v>
      </c>
      <c r="B28" s="29" t="str">
        <f>IF('別紙1-1'!D250&lt;&gt;"",RIGHT('別紙1-1'!D250,LEN('別紙1-1'!D250)-SEARCH(":",'別紙1-1'!D250,1)),"")</f>
        <v/>
      </c>
      <c r="C28" s="204" t="str">
        <f>'別紙1-1'!E250</f>
        <v/>
      </c>
      <c r="D28" s="29" t="str">
        <f>IF('別紙1-1'!F250&lt;&gt;"",'別紙1-1'!F250,"")</f>
        <v/>
      </c>
      <c r="E28" s="29" t="str">
        <f>IF('別紙1-1'!G250&lt;&gt;"",'別紙1-1'!G250,"")</f>
        <v/>
      </c>
      <c r="F28" s="29" t="str">
        <f>IF('別紙1-1'!H250&lt;&gt;"",'別紙1-1'!H250,"")</f>
        <v/>
      </c>
      <c r="G28" s="29" t="str">
        <f>IF('別紙1-1'!I250&lt;&gt;"",'別紙1-1'!I250,"")</f>
        <v/>
      </c>
      <c r="H28" s="29" t="str">
        <f>IF('別紙1-1'!J250&lt;&gt;"",'別紙1-1'!J250,"")</f>
        <v/>
      </c>
      <c r="I28" s="29" t="str">
        <f>IF('別紙1-1'!K250&lt;&gt;"",'別紙1-1'!K250,"")</f>
        <v/>
      </c>
      <c r="J28" s="29" t="str">
        <f>IF('別紙1-1'!L250&lt;&gt;"",'別紙1-1'!L250,"")</f>
        <v/>
      </c>
      <c r="K28" s="204" t="str">
        <f>IF('別紙1-1'!M250&lt;&gt;"",LEFT('別紙1-1'!M250,1),"")</f>
        <v/>
      </c>
      <c r="L28" s="29" t="str">
        <f>IF('別紙1-1'!N250&lt;&gt;"",'別紙1-1'!N250,"")</f>
        <v/>
      </c>
      <c r="M28" s="29" t="str">
        <f>IF('別紙1-1'!$P250&lt;&gt;"",'別紙1-1'!$P250,"")</f>
        <v/>
      </c>
      <c r="N28" s="29" t="str">
        <f>IF('別紙1-1'!Y250&lt;&gt;"",'別紙1-1'!Y250,"")</f>
        <v/>
      </c>
      <c r="O28" s="29" t="str">
        <f>IF('別紙1-1'!Z250&lt;&gt;"",'別紙1-1'!Z250,"")</f>
        <v/>
      </c>
      <c r="P28" s="68" t="str">
        <f>IF('別紙1-1'!AA250&lt;&gt;"",'別紙1-1'!AA250,"")</f>
        <v/>
      </c>
      <c r="Q28" s="69" t="str">
        <f>IF('別紙1-1'!F257&lt;&gt;"",'別紙1-1'!F257,"")</f>
        <v/>
      </c>
      <c r="R28" s="29" t="str">
        <f>IF('別紙1-1'!O250&lt;&gt;"",'別紙1-1'!O250,"")</f>
        <v/>
      </c>
      <c r="S28" s="29">
        <f>IF('別紙1-1'!Q250=1,0,1)</f>
        <v>0</v>
      </c>
      <c r="T28" s="29">
        <f>IF('別紙1-1'!Q251=2,0,1)</f>
        <v>0</v>
      </c>
      <c r="U28" s="29">
        <f>IF('別紙1-1'!Q252=3,0,1)</f>
        <v>0</v>
      </c>
      <c r="V28" s="29">
        <f>IF('別紙1-1'!Q253=4,0,1)</f>
        <v>0</v>
      </c>
      <c r="W28" s="29">
        <f>IF('別紙1-1'!Q254=5,0,1)</f>
        <v>0</v>
      </c>
      <c r="X28" s="29">
        <f>IF('別紙1-1'!Q255=6,0,1)</f>
        <v>0</v>
      </c>
      <c r="Y28" s="29">
        <f>IF('別紙1-1'!Q256=7,0,1)</f>
        <v>0</v>
      </c>
      <c r="Z28" s="29">
        <f>IF('別紙1-1'!S250=1,0,1)</f>
        <v>0</v>
      </c>
      <c r="AA28" s="29">
        <f>IF('別紙1-1'!S251=2,0,1)</f>
        <v>0</v>
      </c>
      <c r="AB28" s="29">
        <f>IF('別紙1-1'!S252=3,0,1)</f>
        <v>0</v>
      </c>
      <c r="AC28" s="29">
        <f>IF('別紙1-1'!S253=4,0,1)</f>
        <v>0</v>
      </c>
      <c r="AD28" s="29">
        <f>IF('別紙1-1'!S254=5,0,1)</f>
        <v>0</v>
      </c>
      <c r="AE28" s="29">
        <f>IF('別紙1-1'!S255=6,0,1)</f>
        <v>0</v>
      </c>
      <c r="AF28" s="29">
        <f>IF('別紙1-1'!S256=7,0,1)</f>
        <v>0</v>
      </c>
      <c r="AG28" s="29">
        <f>IF('別紙1-1'!U250=8,0,1)</f>
        <v>0</v>
      </c>
      <c r="AH28" s="29">
        <f>IF('別紙1-1'!U251=9,0,1)</f>
        <v>0</v>
      </c>
      <c r="AI28" s="29">
        <f>IF('別紙1-1'!U252=10,0,1)</f>
        <v>0</v>
      </c>
      <c r="AJ28" s="29">
        <f>IF('別紙1-1'!U253=11,0,1)</f>
        <v>0</v>
      </c>
      <c r="AK28" s="29">
        <f>IF('別紙1-1'!U254=12,0,1)</f>
        <v>0</v>
      </c>
      <c r="AL28" s="29">
        <f>IF('別紙1-1'!U255=13,0,1)</f>
        <v>0</v>
      </c>
      <c r="AM28" s="29">
        <f>IF('別紙1-1'!U256=14,0,1)</f>
        <v>0</v>
      </c>
      <c r="AN28" s="29">
        <f>IF('別紙1-1'!W250=15,0,1)</f>
        <v>0</v>
      </c>
      <c r="AO28" s="29">
        <f>IF('別紙1-1'!W251=16,0,1)</f>
        <v>0</v>
      </c>
      <c r="AP28" s="29">
        <f>IF('別紙1-1'!W252=17,0,1)</f>
        <v>0</v>
      </c>
      <c r="AQ28" s="29">
        <f>IF('別紙1-1'!W253=18,0,1)</f>
        <v>0</v>
      </c>
      <c r="AR28" s="66">
        <f t="shared" si="0"/>
        <v>0</v>
      </c>
    </row>
    <row r="29" spans="1:44" ht="13.5" thickBot="1" x14ac:dyDescent="0.25">
      <c r="A29" s="212">
        <v>25</v>
      </c>
      <c r="B29" s="70" t="str">
        <f>IF('別紙1-1'!D258&lt;&gt;"",RIGHT('別紙1-1'!D258,LEN('別紙1-1'!D258)-SEARCH(":",'別紙1-1'!D258,1)),"")</f>
        <v/>
      </c>
      <c r="C29" s="258" t="str">
        <f>'別紙1-1'!E258</f>
        <v/>
      </c>
      <c r="D29" s="70" t="str">
        <f>IF('別紙1-1'!F258&lt;&gt;"",'別紙1-1'!F258,"")</f>
        <v/>
      </c>
      <c r="E29" s="70" t="str">
        <f>IF('別紙1-1'!G258&lt;&gt;"",'別紙1-1'!G258,"")</f>
        <v/>
      </c>
      <c r="F29" s="70" t="str">
        <f>IF('別紙1-1'!H258&lt;&gt;"",'別紙1-1'!H258,"")</f>
        <v/>
      </c>
      <c r="G29" s="70" t="str">
        <f>IF('別紙1-1'!I258&lt;&gt;"",'別紙1-1'!I258,"")</f>
        <v/>
      </c>
      <c r="H29" s="70" t="str">
        <f>IF('別紙1-1'!J258&lt;&gt;"",'別紙1-1'!J258,"")</f>
        <v/>
      </c>
      <c r="I29" s="70" t="str">
        <f>IF('別紙1-1'!K258&lt;&gt;"",'別紙1-1'!K258,"")</f>
        <v/>
      </c>
      <c r="J29" s="70" t="str">
        <f>IF('別紙1-1'!L258&lt;&gt;"",'別紙1-1'!L258,"")</f>
        <v/>
      </c>
      <c r="K29" s="258" t="str">
        <f>IF('別紙1-1'!M258&lt;&gt;"",LEFT('別紙1-1'!M258,1),"")</f>
        <v/>
      </c>
      <c r="L29" s="70" t="str">
        <f>IF('別紙1-1'!N258&lt;&gt;"",'別紙1-1'!N258,"")</f>
        <v/>
      </c>
      <c r="M29" s="70" t="str">
        <f>IF('別紙1-1'!$P258&lt;&gt;"",'別紙1-1'!$P258,"")</f>
        <v/>
      </c>
      <c r="N29" s="70" t="str">
        <f>IF('別紙1-1'!Y258&lt;&gt;"",'別紙1-1'!Y258,"")</f>
        <v/>
      </c>
      <c r="O29" s="70" t="str">
        <f>IF('別紙1-1'!Z258&lt;&gt;"",'別紙1-1'!Z258,"")</f>
        <v/>
      </c>
      <c r="P29" s="71" t="str">
        <f>IF('別紙1-1'!AA258&lt;&gt;"",'別紙1-1'!AA258,"")</f>
        <v/>
      </c>
      <c r="Q29" s="72" t="str">
        <f>IF('別紙1-1'!F265&lt;&gt;"",'別紙1-1'!F265,"")</f>
        <v/>
      </c>
      <c r="R29" s="70" t="str">
        <f>IF('別紙1-1'!O258&lt;&gt;"",'別紙1-1'!O258,"")</f>
        <v/>
      </c>
      <c r="S29" s="70">
        <f>IF('別紙1-1'!Q258=1,0,1)</f>
        <v>0</v>
      </c>
      <c r="T29" s="70">
        <f>IF('別紙1-1'!Q259=2,0,1)</f>
        <v>0</v>
      </c>
      <c r="U29" s="70">
        <f>IF('別紙1-1'!Q260=3,0,1)</f>
        <v>0</v>
      </c>
      <c r="V29" s="70">
        <f>IF('別紙1-1'!Q261=4,0,1)</f>
        <v>0</v>
      </c>
      <c r="W29" s="70">
        <f>IF('別紙1-1'!Q262=5,0,1)</f>
        <v>0</v>
      </c>
      <c r="X29" s="70">
        <f>IF('別紙1-1'!Q263=6,0,1)</f>
        <v>0</v>
      </c>
      <c r="Y29" s="70">
        <f>IF('別紙1-1'!Q264=7,0,1)</f>
        <v>0</v>
      </c>
      <c r="Z29" s="70">
        <f>IF('別紙1-1'!S258=1,0,1)</f>
        <v>0</v>
      </c>
      <c r="AA29" s="70">
        <f>IF('別紙1-1'!S259=2,0,1)</f>
        <v>0</v>
      </c>
      <c r="AB29" s="70">
        <f>IF('別紙1-1'!S260=3,0,1)</f>
        <v>0</v>
      </c>
      <c r="AC29" s="70">
        <f>IF('別紙1-1'!S261=4,0,1)</f>
        <v>0</v>
      </c>
      <c r="AD29" s="70">
        <f>IF('別紙1-1'!S262=5,0,1)</f>
        <v>0</v>
      </c>
      <c r="AE29" s="70">
        <f>IF('別紙1-1'!S263=6,0,1)</f>
        <v>0</v>
      </c>
      <c r="AF29" s="70">
        <f>IF('別紙1-1'!S264=7,0,1)</f>
        <v>0</v>
      </c>
      <c r="AG29" s="70">
        <f>IF('別紙1-1'!U258=8,0,1)</f>
        <v>0</v>
      </c>
      <c r="AH29" s="70">
        <f>IF('別紙1-1'!U259=9,0,1)</f>
        <v>0</v>
      </c>
      <c r="AI29" s="70">
        <f>IF('別紙1-1'!U260=10,0,1)</f>
        <v>0</v>
      </c>
      <c r="AJ29" s="70">
        <f>IF('別紙1-1'!U261=11,0,1)</f>
        <v>0</v>
      </c>
      <c r="AK29" s="70">
        <f>IF('別紙1-1'!U262=12,0,1)</f>
        <v>0</v>
      </c>
      <c r="AL29" s="70">
        <f>IF('別紙1-1'!U263=13,0,1)</f>
        <v>0</v>
      </c>
      <c r="AM29" s="70">
        <f>IF('別紙1-1'!U264=14,0,1)</f>
        <v>0</v>
      </c>
      <c r="AN29" s="70">
        <f>IF('別紙1-1'!W258=15,0,1)</f>
        <v>0</v>
      </c>
      <c r="AO29" s="70">
        <f>IF('別紙1-1'!W259=16,0,1)</f>
        <v>0</v>
      </c>
      <c r="AP29" s="70">
        <f>IF('別紙1-1'!W260=17,0,1)</f>
        <v>0</v>
      </c>
      <c r="AQ29" s="70">
        <f>IF('別紙1-1'!W261=18,0,1)</f>
        <v>0</v>
      </c>
      <c r="AR29" s="66">
        <f>SUM(N29:P29)</f>
        <v>0</v>
      </c>
    </row>
    <row r="30" spans="1:44" customFormat="1" x14ac:dyDescent="0.2">
      <c r="A30" s="1"/>
      <c r="B30" s="1"/>
    </row>
    <row r="31" spans="1:44" customFormat="1" x14ac:dyDescent="0.2">
      <c r="A31" s="1"/>
      <c r="B31" s="1"/>
    </row>
    <row r="32" spans="1:44" customFormat="1" x14ac:dyDescent="0.2">
      <c r="A32" s="1"/>
      <c r="B32" s="1"/>
    </row>
    <row r="33" spans="1:2" customFormat="1" x14ac:dyDescent="0.2">
      <c r="A33" s="1"/>
      <c r="B33" s="1"/>
    </row>
    <row r="34" spans="1:2" customFormat="1" x14ac:dyDescent="0.2">
      <c r="A34" s="1"/>
      <c r="B34" s="1"/>
    </row>
    <row r="35" spans="1:2" customFormat="1" x14ac:dyDescent="0.2">
      <c r="A35" s="1"/>
      <c r="B35" s="1"/>
    </row>
    <row r="36" spans="1:2" customFormat="1" x14ac:dyDescent="0.2">
      <c r="A36" s="1"/>
      <c r="B36" s="1"/>
    </row>
    <row r="37" spans="1:2" customFormat="1" x14ac:dyDescent="0.2">
      <c r="A37" s="1"/>
      <c r="B37" s="1"/>
    </row>
    <row r="38" spans="1:2" customFormat="1" x14ac:dyDescent="0.2">
      <c r="A38" s="1"/>
      <c r="B38" s="1"/>
    </row>
    <row r="39" spans="1:2" customFormat="1" x14ac:dyDescent="0.2">
      <c r="A39" s="1"/>
      <c r="B39" s="1"/>
    </row>
    <row r="40" spans="1:2" customFormat="1" x14ac:dyDescent="0.2">
      <c r="A40" s="1"/>
      <c r="B40" s="1"/>
    </row>
    <row r="41" spans="1:2" customFormat="1" x14ac:dyDescent="0.2">
      <c r="A41" s="1"/>
      <c r="B41" s="1"/>
    </row>
    <row r="42" spans="1:2" customFormat="1" x14ac:dyDescent="0.2">
      <c r="A42" s="1"/>
      <c r="B42" s="1"/>
    </row>
    <row r="43" spans="1:2" customFormat="1" x14ac:dyDescent="0.2">
      <c r="A43" s="1"/>
      <c r="B43" s="1"/>
    </row>
    <row r="44" spans="1:2" customFormat="1" x14ac:dyDescent="0.2">
      <c r="A44" s="1"/>
      <c r="B44" s="1"/>
    </row>
    <row r="45" spans="1:2" customFormat="1" x14ac:dyDescent="0.2">
      <c r="A45" s="1"/>
      <c r="B45" s="1"/>
    </row>
    <row r="46" spans="1:2" customFormat="1" x14ac:dyDescent="0.2">
      <c r="A46" s="1"/>
      <c r="B46" s="1"/>
    </row>
    <row r="47" spans="1:2" customFormat="1" x14ac:dyDescent="0.2">
      <c r="A47" s="1"/>
      <c r="B47" s="1"/>
    </row>
    <row r="48" spans="1:2" customFormat="1" x14ac:dyDescent="0.2">
      <c r="A48" s="1"/>
      <c r="B48" s="1"/>
    </row>
    <row r="49" spans="1:2" customFormat="1" x14ac:dyDescent="0.2">
      <c r="A49" s="1"/>
      <c r="B49" s="1"/>
    </row>
    <row r="50" spans="1:2" customFormat="1" x14ac:dyDescent="0.2">
      <c r="A50" s="1"/>
      <c r="B50" s="1"/>
    </row>
    <row r="51" spans="1:2" customFormat="1" x14ac:dyDescent="0.2">
      <c r="A51" s="1"/>
      <c r="B51" s="1"/>
    </row>
    <row r="52" spans="1:2" customFormat="1" x14ac:dyDescent="0.2">
      <c r="A52" s="1"/>
      <c r="B52" s="1"/>
    </row>
    <row r="53" spans="1:2" customFormat="1" x14ac:dyDescent="0.2">
      <c r="A53" s="1"/>
      <c r="B53" s="1"/>
    </row>
    <row r="54" spans="1:2" customFormat="1" x14ac:dyDescent="0.2">
      <c r="A54" s="1"/>
      <c r="B54" s="1"/>
    </row>
    <row r="55" spans="1:2" customFormat="1" x14ac:dyDescent="0.2">
      <c r="A55" s="1"/>
      <c r="B55" s="1"/>
    </row>
    <row r="56" spans="1:2" customFormat="1" x14ac:dyDescent="0.2">
      <c r="A56" s="1"/>
      <c r="B56" s="1"/>
    </row>
    <row r="57" spans="1:2" customFormat="1" x14ac:dyDescent="0.2">
      <c r="A57" s="1"/>
      <c r="B57" s="1"/>
    </row>
    <row r="58" spans="1:2" customFormat="1" x14ac:dyDescent="0.2">
      <c r="A58" s="1"/>
      <c r="B58" s="1"/>
    </row>
    <row r="59" spans="1:2" customFormat="1" x14ac:dyDescent="0.2">
      <c r="A59" s="1"/>
      <c r="B59" s="1"/>
    </row>
    <row r="60" spans="1:2" customFormat="1" x14ac:dyDescent="0.2">
      <c r="A60" s="1"/>
      <c r="B60" s="1"/>
    </row>
    <row r="61" spans="1:2" customFormat="1" x14ac:dyDescent="0.2">
      <c r="A61" s="1"/>
      <c r="B61" s="1"/>
    </row>
    <row r="62" spans="1:2" customFormat="1" x14ac:dyDescent="0.2">
      <c r="A62" s="1"/>
      <c r="B62" s="1"/>
    </row>
    <row r="63" spans="1:2" customFormat="1" x14ac:dyDescent="0.2">
      <c r="A63" s="1"/>
      <c r="B63" s="1"/>
    </row>
    <row r="64" spans="1:2" customFormat="1" x14ac:dyDescent="0.2">
      <c r="A64" s="1"/>
      <c r="B64" s="1"/>
    </row>
    <row r="65" spans="1:2" customFormat="1" x14ac:dyDescent="0.2">
      <c r="A65" s="1"/>
      <c r="B65" s="1"/>
    </row>
    <row r="66" spans="1:2" customFormat="1" x14ac:dyDescent="0.2">
      <c r="A66" s="1"/>
      <c r="B66" s="1"/>
    </row>
    <row r="67" spans="1:2" customFormat="1" x14ac:dyDescent="0.2">
      <c r="A67" s="1"/>
      <c r="B67" s="1"/>
    </row>
    <row r="68" spans="1:2" customFormat="1" x14ac:dyDescent="0.2">
      <c r="A68" s="1"/>
      <c r="B68" s="1"/>
    </row>
    <row r="69" spans="1:2" customFormat="1" x14ac:dyDescent="0.2">
      <c r="A69" s="1"/>
      <c r="B69" s="1"/>
    </row>
    <row r="70" spans="1:2" customFormat="1" x14ac:dyDescent="0.2">
      <c r="A70" s="1"/>
      <c r="B70" s="1"/>
    </row>
    <row r="71" spans="1:2" customFormat="1" x14ac:dyDescent="0.2">
      <c r="A71" s="1"/>
      <c r="B71" s="1"/>
    </row>
    <row r="72" spans="1:2" customFormat="1" x14ac:dyDescent="0.2">
      <c r="A72" s="1"/>
      <c r="B72" s="1"/>
    </row>
    <row r="73" spans="1:2" customFormat="1" x14ac:dyDescent="0.2">
      <c r="A73" s="1"/>
      <c r="B73" s="1"/>
    </row>
    <row r="74" spans="1:2" customFormat="1" x14ac:dyDescent="0.2">
      <c r="A74" s="1"/>
      <c r="B74" s="1"/>
    </row>
    <row r="75" spans="1:2" customFormat="1" x14ac:dyDescent="0.2">
      <c r="A75" s="1"/>
      <c r="B75" s="1"/>
    </row>
    <row r="76" spans="1:2" customFormat="1" x14ac:dyDescent="0.2">
      <c r="A76" s="1"/>
      <c r="B76" s="1"/>
    </row>
    <row r="77" spans="1:2" customFormat="1" x14ac:dyDescent="0.2">
      <c r="A77" s="1"/>
      <c r="B77" s="1"/>
    </row>
    <row r="78" spans="1:2" customFormat="1" x14ac:dyDescent="0.2">
      <c r="A78" s="1"/>
      <c r="B78" s="1"/>
    </row>
    <row r="79" spans="1:2" customFormat="1" x14ac:dyDescent="0.2">
      <c r="A79" s="1"/>
      <c r="B79" s="1"/>
    </row>
    <row r="80" spans="1:2" customFormat="1" x14ac:dyDescent="0.2">
      <c r="A80" s="1"/>
      <c r="B80" s="1"/>
    </row>
    <row r="81" spans="1:2" customFormat="1" x14ac:dyDescent="0.2">
      <c r="A81" s="1"/>
      <c r="B81" s="1"/>
    </row>
    <row r="82" spans="1:2" customFormat="1" x14ac:dyDescent="0.2">
      <c r="A82" s="1"/>
      <c r="B82" s="1"/>
    </row>
    <row r="83" spans="1:2" customFormat="1" x14ac:dyDescent="0.2">
      <c r="A83" s="1"/>
      <c r="B83" s="1"/>
    </row>
    <row r="84" spans="1:2" customFormat="1" x14ac:dyDescent="0.2">
      <c r="A84" s="1"/>
      <c r="B84" s="1"/>
    </row>
    <row r="85" spans="1:2" customFormat="1" x14ac:dyDescent="0.2">
      <c r="A85" s="1"/>
      <c r="B85" s="1"/>
    </row>
    <row r="86" spans="1:2" customFormat="1" x14ac:dyDescent="0.2">
      <c r="A86" s="1"/>
      <c r="B86" s="1"/>
    </row>
    <row r="87" spans="1:2" customFormat="1" x14ac:dyDescent="0.2">
      <c r="A87" s="1"/>
      <c r="B87" s="1"/>
    </row>
    <row r="88" spans="1:2" customFormat="1" x14ac:dyDescent="0.2">
      <c r="A88" s="1"/>
      <c r="B88" s="1"/>
    </row>
    <row r="89" spans="1:2" customFormat="1" x14ac:dyDescent="0.2">
      <c r="A89" s="1"/>
      <c r="B89" s="1"/>
    </row>
    <row r="90" spans="1:2" customFormat="1" x14ac:dyDescent="0.2">
      <c r="A90" s="1"/>
      <c r="B90" s="1"/>
    </row>
    <row r="91" spans="1:2" customFormat="1" x14ac:dyDescent="0.2">
      <c r="A91" s="1"/>
      <c r="B91" s="1"/>
    </row>
    <row r="92" spans="1:2" customFormat="1" x14ac:dyDescent="0.2">
      <c r="A92" s="1"/>
      <c r="B92" s="1"/>
    </row>
    <row r="93" spans="1:2" customFormat="1" x14ac:dyDescent="0.2">
      <c r="A93" s="1"/>
      <c r="B93" s="1"/>
    </row>
    <row r="94" spans="1:2" customFormat="1" x14ac:dyDescent="0.2">
      <c r="A94" s="1"/>
      <c r="B94" s="1"/>
    </row>
    <row r="95" spans="1:2" customFormat="1" x14ac:dyDescent="0.2">
      <c r="A95" s="1"/>
      <c r="B95" s="1"/>
    </row>
    <row r="96" spans="1:2" customFormat="1" x14ac:dyDescent="0.2">
      <c r="A96" s="1"/>
      <c r="B96" s="1"/>
    </row>
    <row r="97" spans="1:2" customFormat="1" x14ac:dyDescent="0.2">
      <c r="A97" s="1"/>
      <c r="B97" s="1"/>
    </row>
    <row r="98" spans="1:2" customFormat="1" x14ac:dyDescent="0.2">
      <c r="A98" s="1"/>
      <c r="B98" s="1"/>
    </row>
    <row r="99" spans="1:2" customFormat="1" x14ac:dyDescent="0.2">
      <c r="A99" s="1"/>
      <c r="B99" s="1"/>
    </row>
    <row r="100" spans="1:2" customFormat="1" x14ac:dyDescent="0.2">
      <c r="A100" s="1"/>
      <c r="B100" s="1"/>
    </row>
    <row r="101" spans="1:2" customFormat="1" x14ac:dyDescent="0.2">
      <c r="A101" s="1"/>
      <c r="B101" s="1"/>
    </row>
    <row r="102" spans="1:2" customFormat="1" x14ac:dyDescent="0.2">
      <c r="A102" s="1"/>
      <c r="B102" s="1"/>
    </row>
    <row r="103" spans="1:2" customFormat="1" x14ac:dyDescent="0.2">
      <c r="A103" s="1"/>
      <c r="B103" s="1"/>
    </row>
    <row r="104" spans="1:2" customFormat="1" x14ac:dyDescent="0.2">
      <c r="A104" s="1"/>
      <c r="B104" s="1"/>
    </row>
    <row r="105" spans="1:2" customFormat="1" x14ac:dyDescent="0.2">
      <c r="A105" s="1"/>
      <c r="B105" s="1"/>
    </row>
    <row r="106" spans="1:2" customFormat="1" x14ac:dyDescent="0.2">
      <c r="A106" s="1"/>
      <c r="B106" s="1"/>
    </row>
    <row r="107" spans="1:2" customFormat="1" x14ac:dyDescent="0.2">
      <c r="A107" s="1"/>
      <c r="B107" s="1"/>
    </row>
    <row r="108" spans="1:2" customFormat="1" x14ac:dyDescent="0.2">
      <c r="A108" s="1"/>
      <c r="B108" s="1"/>
    </row>
    <row r="109" spans="1:2" customFormat="1" x14ac:dyDescent="0.2">
      <c r="A109" s="1"/>
      <c r="B109" s="1"/>
    </row>
    <row r="110" spans="1:2" customFormat="1" x14ac:dyDescent="0.2">
      <c r="A110" s="1"/>
      <c r="B110" s="1"/>
    </row>
  </sheetData>
  <mergeCells count="10">
    <mergeCell ref="L2:M2"/>
    <mergeCell ref="D2:E4"/>
    <mergeCell ref="A2:A4"/>
    <mergeCell ref="Q2:Q4"/>
    <mergeCell ref="G3:H3"/>
    <mergeCell ref="J3:K3"/>
    <mergeCell ref="B2:B4"/>
    <mergeCell ref="C2:C4"/>
    <mergeCell ref="F2:K2"/>
    <mergeCell ref="N2:P2"/>
  </mergeCells>
  <phoneticPr fontId="2"/>
  <pageMargins left="0.75" right="0.7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J185"/>
  <sheetViews>
    <sheetView workbookViewId="0"/>
  </sheetViews>
  <sheetFormatPr defaultColWidth="9" defaultRowHeight="13" x14ac:dyDescent="0.2"/>
  <cols>
    <col min="1" max="1" width="9" style="55"/>
    <col min="2" max="2" width="31.7265625" style="57" bestFit="1" customWidth="1"/>
    <col min="3" max="3" width="16.08984375" style="57" customWidth="1"/>
    <col min="4" max="5" width="12.90625" style="57" customWidth="1"/>
    <col min="6" max="9" width="9" style="57"/>
    <col min="10" max="10" width="23.7265625" style="55" bestFit="1" customWidth="1"/>
    <col min="11" max="16384" width="9" style="55"/>
  </cols>
  <sheetData>
    <row r="2" spans="1:10" ht="27" customHeight="1" x14ac:dyDescent="0.2">
      <c r="A2" s="659" t="s">
        <v>251</v>
      </c>
      <c r="B2" s="663" t="s">
        <v>466</v>
      </c>
      <c r="C2" s="663" t="s">
        <v>475</v>
      </c>
      <c r="D2" s="667" t="s">
        <v>499</v>
      </c>
      <c r="E2" s="668"/>
      <c r="F2" s="665" t="s">
        <v>409</v>
      </c>
      <c r="G2" s="666"/>
      <c r="H2" s="666"/>
      <c r="I2" s="661" t="s">
        <v>548</v>
      </c>
    </row>
    <row r="3" spans="1:10" ht="14" x14ac:dyDescent="0.2">
      <c r="A3" s="659"/>
      <c r="B3" s="663"/>
      <c r="C3" s="663"/>
      <c r="D3" s="669"/>
      <c r="E3" s="670"/>
      <c r="F3" s="59" t="s">
        <v>738</v>
      </c>
      <c r="G3" s="59" t="s">
        <v>245</v>
      </c>
      <c r="H3" s="59" t="s">
        <v>246</v>
      </c>
      <c r="I3" s="661"/>
    </row>
    <row r="4" spans="1:10" ht="56" x14ac:dyDescent="0.2">
      <c r="A4" s="660"/>
      <c r="B4" s="664"/>
      <c r="C4" s="664"/>
      <c r="D4" s="669"/>
      <c r="E4" s="670"/>
      <c r="F4" s="62" t="s">
        <v>491</v>
      </c>
      <c r="G4" s="62" t="s">
        <v>492</v>
      </c>
      <c r="H4" s="62" t="s">
        <v>493</v>
      </c>
      <c r="I4" s="662"/>
    </row>
    <row r="5" spans="1:10" x14ac:dyDescent="0.2">
      <c r="A5" s="156">
        <v>1</v>
      </c>
      <c r="B5" s="29" t="str">
        <f>IF('別紙2-1'!D8&lt;&gt;"",RIGHT('別紙2-1'!D8,LEN('別紙2-1'!D8)-SEARCH(":",'別紙2-1'!D8,1)),"")</f>
        <v/>
      </c>
      <c r="C5" s="204" t="str">
        <f>IF('別紙2-1'!E8&lt;&gt;"",'別紙2-1'!E8,"")</f>
        <v/>
      </c>
      <c r="D5" s="29" t="str">
        <f>IF('別紙2-1'!F8&lt;&gt;"",'別紙2-1'!F8,"")</f>
        <v/>
      </c>
      <c r="E5" s="29" t="str">
        <f>IF('別紙2-1'!G8&lt;&gt;"",'別紙2-1'!G8,"")</f>
        <v/>
      </c>
      <c r="F5" s="29" t="str">
        <f>IF('別紙2-1'!H8&lt;&gt;"",'別紙2-1'!H8,"")</f>
        <v/>
      </c>
      <c r="G5" s="29" t="str">
        <f>IF('別紙2-1'!I8&lt;&gt;"",'別紙2-1'!I8,"")</f>
        <v/>
      </c>
      <c r="H5" s="29" t="str">
        <f>IF('別紙2-1'!J8&lt;&gt;"",'別紙2-1'!J8,"")</f>
        <v/>
      </c>
      <c r="I5" s="29" t="str">
        <f>IF('別紙2-1'!K8&lt;&gt;"",'別紙2-1'!K8,"")</f>
        <v/>
      </c>
      <c r="J5" s="56"/>
    </row>
    <row r="6" spans="1:10" x14ac:dyDescent="0.2">
      <c r="A6" s="67">
        <v>2</v>
      </c>
      <c r="B6" s="29" t="str">
        <f>IF('別紙2-1'!D9&lt;&gt;"",RIGHT('別紙2-1'!D9,LEN('別紙2-1'!D9)-SEARCH(":",'別紙2-1'!D9,1)),"")</f>
        <v/>
      </c>
      <c r="C6" s="204" t="str">
        <f>IF('別紙2-1'!E9&lt;&gt;"",'別紙2-1'!E9,"")</f>
        <v/>
      </c>
      <c r="D6" s="29" t="str">
        <f>IF('別紙2-1'!F9&lt;&gt;"",'別紙2-1'!F9,"")</f>
        <v/>
      </c>
      <c r="E6" s="29" t="str">
        <f>IF('別紙2-1'!G9&lt;&gt;"",'別紙2-1'!G9,"")</f>
        <v/>
      </c>
      <c r="F6" s="29" t="str">
        <f>IF('別紙2-1'!H9&lt;&gt;"",'別紙2-1'!H9,"")</f>
        <v/>
      </c>
      <c r="G6" s="29" t="str">
        <f>IF('別紙2-1'!I9&lt;&gt;"",'別紙2-1'!I9,"")</f>
        <v/>
      </c>
      <c r="H6" s="29" t="str">
        <f>IF('別紙2-1'!J9&lt;&gt;"",'別紙2-1'!J9,"")</f>
        <v/>
      </c>
      <c r="I6" s="29" t="str">
        <f>IF('別紙2-1'!K9&lt;&gt;"",'別紙2-1'!K9,"")</f>
        <v/>
      </c>
      <c r="J6" s="56"/>
    </row>
    <row r="7" spans="1:10" x14ac:dyDescent="0.2">
      <c r="A7" s="67">
        <v>3</v>
      </c>
      <c r="B7" s="29" t="str">
        <f>IF('別紙2-1'!D10&lt;&gt;"",RIGHT('別紙2-1'!D10,LEN('別紙2-1'!D10)-SEARCH(":",'別紙2-1'!D10,1)),"")</f>
        <v/>
      </c>
      <c r="C7" s="204" t="str">
        <f>IF('別紙2-1'!E10&lt;&gt;"",'別紙2-1'!E10,"")</f>
        <v/>
      </c>
      <c r="D7" s="29" t="str">
        <f>IF('別紙2-1'!F10&lt;&gt;"",'別紙2-1'!F10,"")</f>
        <v/>
      </c>
      <c r="E7" s="29" t="str">
        <f>IF('別紙2-1'!G10&lt;&gt;"",'別紙2-1'!G10,"")</f>
        <v/>
      </c>
      <c r="F7" s="29" t="str">
        <f>IF('別紙2-1'!H10&lt;&gt;"",'別紙2-1'!H10,"")</f>
        <v/>
      </c>
      <c r="G7" s="29" t="str">
        <f>IF('別紙2-1'!I10&lt;&gt;"",'別紙2-1'!I10,"")</f>
        <v/>
      </c>
      <c r="H7" s="29" t="str">
        <f>IF('別紙2-1'!J10&lt;&gt;"",'別紙2-1'!J10,"")</f>
        <v/>
      </c>
      <c r="I7" s="29" t="str">
        <f>IF('別紙2-1'!K10&lt;&gt;"",'別紙2-1'!K10,"")</f>
        <v/>
      </c>
      <c r="J7" s="56"/>
    </row>
    <row r="8" spans="1:10" x14ac:dyDescent="0.2">
      <c r="A8" s="67">
        <v>4</v>
      </c>
      <c r="B8" s="29" t="str">
        <f>IF('別紙2-1'!D11&lt;&gt;"",RIGHT('別紙2-1'!D11,LEN('別紙2-1'!D11)-SEARCH(":",'別紙2-1'!D11,1)),"")</f>
        <v/>
      </c>
      <c r="C8" s="204" t="str">
        <f>IF('別紙2-1'!E11&lt;&gt;"",'別紙2-1'!E11,"")</f>
        <v/>
      </c>
      <c r="D8" s="29" t="str">
        <f>IF('別紙2-1'!F11&lt;&gt;"",'別紙2-1'!F11,"")</f>
        <v/>
      </c>
      <c r="E8" s="29" t="str">
        <f>IF('別紙2-1'!G11&lt;&gt;"",'別紙2-1'!G11,"")</f>
        <v/>
      </c>
      <c r="F8" s="29" t="str">
        <f>IF('別紙2-1'!H11&lt;&gt;"",'別紙2-1'!H11,"")</f>
        <v/>
      </c>
      <c r="G8" s="29" t="str">
        <f>IF('別紙2-1'!I11&lt;&gt;"",'別紙2-1'!I11,"")</f>
        <v/>
      </c>
      <c r="H8" s="29" t="str">
        <f>IF('別紙2-1'!J11&lt;&gt;"",'別紙2-1'!J11,"")</f>
        <v/>
      </c>
      <c r="I8" s="29" t="str">
        <f>IF('別紙2-1'!K11&lt;&gt;"",'別紙2-1'!K11,"")</f>
        <v/>
      </c>
      <c r="J8" s="56"/>
    </row>
    <row r="9" spans="1:10" x14ac:dyDescent="0.2">
      <c r="A9" s="67">
        <v>5</v>
      </c>
      <c r="B9" s="29" t="str">
        <f>IF('別紙2-1'!D12&lt;&gt;"",RIGHT('別紙2-1'!D12,LEN('別紙2-1'!D12)-SEARCH(":",'別紙2-1'!D12,1)),"")</f>
        <v/>
      </c>
      <c r="C9" s="204" t="str">
        <f>IF('別紙2-1'!E12&lt;&gt;"",'別紙2-1'!E12,"")</f>
        <v/>
      </c>
      <c r="D9" s="29" t="str">
        <f>IF('別紙2-1'!F12&lt;&gt;"",'別紙2-1'!F12,"")</f>
        <v/>
      </c>
      <c r="E9" s="29" t="str">
        <f>IF('別紙2-1'!G12&lt;&gt;"",'別紙2-1'!G12,"")</f>
        <v/>
      </c>
      <c r="F9" s="29" t="str">
        <f>IF('別紙2-1'!H12&lt;&gt;"",'別紙2-1'!H12,"")</f>
        <v/>
      </c>
      <c r="G9" s="29" t="str">
        <f>IF('別紙2-1'!I12&lt;&gt;"",'別紙2-1'!I12,"")</f>
        <v/>
      </c>
      <c r="H9" s="29" t="str">
        <f>IF('別紙2-1'!J12&lt;&gt;"",'別紙2-1'!J12,"")</f>
        <v/>
      </c>
      <c r="I9" s="29" t="str">
        <f>IF('別紙2-1'!K12&lt;&gt;"",'別紙2-1'!K12,"")</f>
        <v/>
      </c>
      <c r="J9" s="56"/>
    </row>
    <row r="10" spans="1:10" x14ac:dyDescent="0.2">
      <c r="A10" s="67">
        <v>6</v>
      </c>
      <c r="B10" s="29" t="str">
        <f>IF('別紙2-1'!D13&lt;&gt;"",RIGHT('別紙2-1'!D13,LEN('別紙2-1'!D13)-SEARCH(":",'別紙2-1'!D13,1)),"")</f>
        <v/>
      </c>
      <c r="C10" s="204" t="str">
        <f>IF('別紙2-1'!E13&lt;&gt;"",'別紙2-1'!E13,"")</f>
        <v/>
      </c>
      <c r="D10" s="29" t="str">
        <f>IF('別紙2-1'!F13&lt;&gt;"",'別紙2-1'!F13,"")</f>
        <v/>
      </c>
      <c r="E10" s="29" t="str">
        <f>IF('別紙2-1'!G13&lt;&gt;"",'別紙2-1'!G13,"")</f>
        <v/>
      </c>
      <c r="F10" s="29" t="str">
        <f>IF('別紙2-1'!H13&lt;&gt;"",'別紙2-1'!H13,"")</f>
        <v/>
      </c>
      <c r="G10" s="29" t="str">
        <f>IF('別紙2-1'!I13&lt;&gt;"",'別紙2-1'!I13,"")</f>
        <v/>
      </c>
      <c r="H10" s="29" t="str">
        <f>IF('別紙2-1'!J13&lt;&gt;"",'別紙2-1'!J13,"")</f>
        <v/>
      </c>
      <c r="I10" s="29" t="str">
        <f>IF('別紙2-1'!K13&lt;&gt;"",'別紙2-1'!K13,"")</f>
        <v/>
      </c>
      <c r="J10" s="56"/>
    </row>
    <row r="11" spans="1:10" x14ac:dyDescent="0.2">
      <c r="A11" s="67">
        <v>7</v>
      </c>
      <c r="B11" s="29" t="str">
        <f>IF('別紙2-1'!D14&lt;&gt;"",RIGHT('別紙2-1'!D14,LEN('別紙2-1'!D14)-SEARCH(":",'別紙2-1'!D14,1)),"")</f>
        <v/>
      </c>
      <c r="C11" s="204" t="str">
        <f>IF('別紙2-1'!E14&lt;&gt;"",'別紙2-1'!E14,"")</f>
        <v/>
      </c>
      <c r="D11" s="29" t="str">
        <f>IF('別紙2-1'!F14&lt;&gt;"",'別紙2-1'!F14,"")</f>
        <v/>
      </c>
      <c r="E11" s="29" t="str">
        <f>IF('別紙2-1'!G14&lt;&gt;"",'別紙2-1'!G14,"")</f>
        <v/>
      </c>
      <c r="F11" s="29" t="str">
        <f>IF('別紙2-1'!H14&lt;&gt;"",'別紙2-1'!H14,"")</f>
        <v/>
      </c>
      <c r="G11" s="29" t="str">
        <f>IF('別紙2-1'!I14&lt;&gt;"",'別紙2-1'!I14,"")</f>
        <v/>
      </c>
      <c r="H11" s="29" t="str">
        <f>IF('別紙2-1'!J14&lt;&gt;"",'別紙2-1'!J14,"")</f>
        <v/>
      </c>
      <c r="I11" s="29" t="str">
        <f>IF('別紙2-1'!K14&lt;&gt;"",'別紙2-1'!K14,"")</f>
        <v/>
      </c>
      <c r="J11" s="56"/>
    </row>
    <row r="12" spans="1:10" x14ac:dyDescent="0.2">
      <c r="A12" s="67">
        <v>8</v>
      </c>
      <c r="B12" s="29" t="str">
        <f>IF('別紙2-1'!D15&lt;&gt;"",RIGHT('別紙2-1'!D15,LEN('別紙2-1'!D15)-SEARCH(":",'別紙2-1'!D15,1)),"")</f>
        <v/>
      </c>
      <c r="C12" s="204" t="str">
        <f>IF('別紙2-1'!E15&lt;&gt;"",'別紙2-1'!E15,"")</f>
        <v/>
      </c>
      <c r="D12" s="29" t="str">
        <f>IF('別紙2-1'!F15&lt;&gt;"",'別紙2-1'!F15,"")</f>
        <v/>
      </c>
      <c r="E12" s="29" t="str">
        <f>IF('別紙2-1'!G15&lt;&gt;"",'別紙2-1'!G15,"")</f>
        <v/>
      </c>
      <c r="F12" s="29" t="str">
        <f>IF('別紙2-1'!H15&lt;&gt;"",'別紙2-1'!H15,"")</f>
        <v/>
      </c>
      <c r="G12" s="29" t="str">
        <f>IF('別紙2-1'!I15&lt;&gt;"",'別紙2-1'!I15,"")</f>
        <v/>
      </c>
      <c r="H12" s="29" t="str">
        <f>IF('別紙2-1'!J15&lt;&gt;"",'別紙2-1'!J15,"")</f>
        <v/>
      </c>
      <c r="I12" s="29" t="str">
        <f>IF('別紙2-1'!K15&lt;&gt;"",'別紙2-1'!K15,"")</f>
        <v/>
      </c>
      <c r="J12" s="56"/>
    </row>
    <row r="13" spans="1:10" x14ac:dyDescent="0.2">
      <c r="A13" s="67">
        <v>9</v>
      </c>
      <c r="B13" s="29" t="str">
        <f>IF('別紙2-1'!D16&lt;&gt;"",RIGHT('別紙2-1'!D16,LEN('別紙2-1'!D16)-SEARCH(":",'別紙2-1'!D16,1)),"")</f>
        <v/>
      </c>
      <c r="C13" s="204" t="str">
        <f>IF('別紙2-1'!E16&lt;&gt;"",'別紙2-1'!E16,"")</f>
        <v/>
      </c>
      <c r="D13" s="29" t="str">
        <f>IF('別紙2-1'!F16&lt;&gt;"",'別紙2-1'!F16,"")</f>
        <v/>
      </c>
      <c r="E13" s="29" t="str">
        <f>IF('別紙2-1'!G16&lt;&gt;"",'別紙2-1'!G16,"")</f>
        <v/>
      </c>
      <c r="F13" s="29" t="str">
        <f>IF('別紙2-1'!H16&lt;&gt;"",'別紙2-1'!H16,"")</f>
        <v/>
      </c>
      <c r="G13" s="29" t="str">
        <f>IF('別紙2-1'!I16&lt;&gt;"",'別紙2-1'!I16,"")</f>
        <v/>
      </c>
      <c r="H13" s="29" t="str">
        <f>IF('別紙2-1'!J16&lt;&gt;"",'別紙2-1'!J16,"")</f>
        <v/>
      </c>
      <c r="I13" s="29" t="str">
        <f>IF('別紙2-1'!K16&lt;&gt;"",'別紙2-1'!K16,"")</f>
        <v/>
      </c>
      <c r="J13" s="56"/>
    </row>
    <row r="14" spans="1:10" x14ac:dyDescent="0.2">
      <c r="A14" s="67">
        <v>10</v>
      </c>
      <c r="B14" s="29" t="str">
        <f>IF('別紙2-1'!D17&lt;&gt;"",RIGHT('別紙2-1'!D17,LEN('別紙2-1'!D17)-SEARCH(":",'別紙2-1'!D17,1)),"")</f>
        <v/>
      </c>
      <c r="C14" s="204" t="str">
        <f>IF('別紙2-1'!E17&lt;&gt;"",'別紙2-1'!E17,"")</f>
        <v/>
      </c>
      <c r="D14" s="29" t="str">
        <f>IF('別紙2-1'!F17&lt;&gt;"",'別紙2-1'!F17,"")</f>
        <v/>
      </c>
      <c r="E14" s="29" t="str">
        <f>IF('別紙2-1'!G17&lt;&gt;"",'別紙2-1'!G17,"")</f>
        <v/>
      </c>
      <c r="F14" s="29" t="str">
        <f>IF('別紙2-1'!H17&lt;&gt;"",'別紙2-1'!H17,"")</f>
        <v/>
      </c>
      <c r="G14" s="29" t="str">
        <f>IF('別紙2-1'!I17&lt;&gt;"",'別紙2-1'!I17,"")</f>
        <v/>
      </c>
      <c r="H14" s="29" t="str">
        <f>IF('別紙2-1'!J17&lt;&gt;"",'別紙2-1'!J17,"")</f>
        <v/>
      </c>
      <c r="I14" s="29" t="str">
        <f>IF('別紙2-1'!K17&lt;&gt;"",'別紙2-1'!K17,"")</f>
        <v/>
      </c>
      <c r="J14" s="56"/>
    </row>
    <row r="15" spans="1:10" x14ac:dyDescent="0.2">
      <c r="A15" s="67">
        <v>11</v>
      </c>
      <c r="B15" s="29" t="str">
        <f>IF('別紙2-1'!D18&lt;&gt;"",RIGHT('別紙2-1'!D18,LEN('別紙2-1'!D18)-SEARCH(":",'別紙2-1'!D18,1)),"")</f>
        <v/>
      </c>
      <c r="C15" s="204" t="str">
        <f>IF('別紙2-1'!E18&lt;&gt;"",'別紙2-1'!E18,"")</f>
        <v/>
      </c>
      <c r="D15" s="29" t="str">
        <f>IF('別紙2-1'!F18&lt;&gt;"",'別紙2-1'!F18,"")</f>
        <v/>
      </c>
      <c r="E15" s="29" t="str">
        <f>IF('別紙2-1'!G18&lt;&gt;"",'別紙2-1'!G18,"")</f>
        <v/>
      </c>
      <c r="F15" s="29" t="str">
        <f>IF('別紙2-1'!H18&lt;&gt;"",'別紙2-1'!H18,"")</f>
        <v/>
      </c>
      <c r="G15" s="29" t="str">
        <f>IF('別紙2-1'!I18&lt;&gt;"",'別紙2-1'!I18,"")</f>
        <v/>
      </c>
      <c r="H15" s="29" t="str">
        <f>IF('別紙2-1'!J18&lt;&gt;"",'別紙2-1'!J18,"")</f>
        <v/>
      </c>
      <c r="I15" s="29" t="str">
        <f>IF('別紙2-1'!K18&lt;&gt;"",'別紙2-1'!K18,"")</f>
        <v/>
      </c>
      <c r="J15" s="56"/>
    </row>
    <row r="16" spans="1:10" x14ac:dyDescent="0.2">
      <c r="A16" s="67">
        <v>12</v>
      </c>
      <c r="B16" s="29" t="str">
        <f>IF('別紙2-1'!D19&lt;&gt;"",RIGHT('別紙2-1'!D19,LEN('別紙2-1'!D19)-SEARCH(":",'別紙2-1'!D19,1)),"")</f>
        <v/>
      </c>
      <c r="C16" s="204" t="str">
        <f>IF('別紙2-1'!E19&lt;&gt;"",'別紙2-1'!E19,"")</f>
        <v/>
      </c>
      <c r="D16" s="29" t="str">
        <f>IF('別紙2-1'!F19&lt;&gt;"",'別紙2-1'!F19,"")</f>
        <v/>
      </c>
      <c r="E16" s="29" t="str">
        <f>IF('別紙2-1'!G19&lt;&gt;"",'別紙2-1'!G19,"")</f>
        <v/>
      </c>
      <c r="F16" s="29" t="str">
        <f>IF('別紙2-1'!H19&lt;&gt;"",'別紙2-1'!H19,"")</f>
        <v/>
      </c>
      <c r="G16" s="29" t="str">
        <f>IF('別紙2-1'!I19&lt;&gt;"",'別紙2-1'!I19,"")</f>
        <v/>
      </c>
      <c r="H16" s="29" t="str">
        <f>IF('別紙2-1'!J19&lt;&gt;"",'別紙2-1'!J19,"")</f>
        <v/>
      </c>
      <c r="I16" s="29" t="str">
        <f>IF('別紙2-1'!K19&lt;&gt;"",'別紙2-1'!K19,"")</f>
        <v/>
      </c>
      <c r="J16" s="56"/>
    </row>
    <row r="17" spans="1:10" x14ac:dyDescent="0.2">
      <c r="A17" s="67">
        <v>13</v>
      </c>
      <c r="B17" s="29" t="str">
        <f>IF('別紙2-1'!D20&lt;&gt;"",RIGHT('別紙2-1'!D20,LEN('別紙2-1'!D20)-SEARCH(":",'別紙2-1'!D20,1)),"")</f>
        <v/>
      </c>
      <c r="C17" s="204" t="str">
        <f>IF('別紙2-1'!E20&lt;&gt;"",'別紙2-1'!E20,"")</f>
        <v/>
      </c>
      <c r="D17" s="29" t="str">
        <f>IF('別紙2-1'!F20&lt;&gt;"",'別紙2-1'!F20,"")</f>
        <v/>
      </c>
      <c r="E17" s="29" t="str">
        <f>IF('別紙2-1'!G20&lt;&gt;"",'別紙2-1'!G20,"")</f>
        <v/>
      </c>
      <c r="F17" s="29" t="str">
        <f>IF('別紙2-1'!H20&lt;&gt;"",'別紙2-1'!H20,"")</f>
        <v/>
      </c>
      <c r="G17" s="29" t="str">
        <f>IF('別紙2-1'!I20&lt;&gt;"",'別紙2-1'!I20,"")</f>
        <v/>
      </c>
      <c r="H17" s="29" t="str">
        <f>IF('別紙2-1'!J20&lt;&gt;"",'別紙2-1'!J20,"")</f>
        <v/>
      </c>
      <c r="I17" s="29" t="str">
        <f>IF('別紙2-1'!K20&lt;&gt;"",'別紙2-1'!K20,"")</f>
        <v/>
      </c>
      <c r="J17" s="56"/>
    </row>
    <row r="18" spans="1:10" x14ac:dyDescent="0.2">
      <c r="A18" s="67">
        <v>14</v>
      </c>
      <c r="B18" s="29" t="str">
        <f>IF('別紙2-1'!D21&lt;&gt;"",RIGHT('別紙2-1'!D21,LEN('別紙2-1'!D21)-SEARCH(":",'別紙2-1'!D21,1)),"")</f>
        <v/>
      </c>
      <c r="C18" s="204" t="str">
        <f>IF('別紙2-1'!E21&lt;&gt;"",'別紙2-1'!E21,"")</f>
        <v/>
      </c>
      <c r="D18" s="29" t="str">
        <f>IF('別紙2-1'!F21&lt;&gt;"",'別紙2-1'!F21,"")</f>
        <v/>
      </c>
      <c r="E18" s="29" t="str">
        <f>IF('別紙2-1'!G21&lt;&gt;"",'別紙2-1'!G21,"")</f>
        <v/>
      </c>
      <c r="F18" s="29" t="str">
        <f>IF('別紙2-1'!H21&lt;&gt;"",'別紙2-1'!H21,"")</f>
        <v/>
      </c>
      <c r="G18" s="29" t="str">
        <f>IF('別紙2-1'!I21&lt;&gt;"",'別紙2-1'!I21,"")</f>
        <v/>
      </c>
      <c r="H18" s="29" t="str">
        <f>IF('別紙2-1'!J21&lt;&gt;"",'別紙2-1'!J21,"")</f>
        <v/>
      </c>
      <c r="I18" s="29" t="str">
        <f>IF('別紙2-1'!K21&lt;&gt;"",'別紙2-1'!K21,"")</f>
        <v/>
      </c>
      <c r="J18" s="56"/>
    </row>
    <row r="19" spans="1:10" x14ac:dyDescent="0.2">
      <c r="A19" s="67">
        <v>15</v>
      </c>
      <c r="B19" s="29" t="str">
        <f>IF('別紙2-1'!D22&lt;&gt;"",RIGHT('別紙2-1'!D22,LEN('別紙2-1'!D22)-SEARCH(":",'別紙2-1'!D22,1)),"")</f>
        <v/>
      </c>
      <c r="C19" s="204" t="str">
        <f>IF('別紙2-1'!E22&lt;&gt;"",'別紙2-1'!E22,"")</f>
        <v/>
      </c>
      <c r="D19" s="29" t="str">
        <f>IF('別紙2-1'!F22&lt;&gt;"",'別紙2-1'!F22,"")</f>
        <v/>
      </c>
      <c r="E19" s="29" t="str">
        <f>IF('別紙2-1'!G22&lt;&gt;"",'別紙2-1'!G22,"")</f>
        <v/>
      </c>
      <c r="F19" s="29" t="str">
        <f>IF('別紙2-1'!H22&lt;&gt;"",'別紙2-1'!H22,"")</f>
        <v/>
      </c>
      <c r="G19" s="29" t="str">
        <f>IF('別紙2-1'!I22&lt;&gt;"",'別紙2-1'!I22,"")</f>
        <v/>
      </c>
      <c r="H19" s="29" t="str">
        <f>IF('別紙2-1'!J22&lt;&gt;"",'別紙2-1'!J22,"")</f>
        <v/>
      </c>
      <c r="I19" s="29" t="str">
        <f>IF('別紙2-1'!K22&lt;&gt;"",'別紙2-1'!K22,"")</f>
        <v/>
      </c>
      <c r="J19" s="56"/>
    </row>
    <row r="20" spans="1:10" x14ac:dyDescent="0.2">
      <c r="A20" s="67">
        <v>16</v>
      </c>
      <c r="B20" s="29" t="str">
        <f>IF('別紙2-1'!D23&lt;&gt;"",RIGHT('別紙2-1'!D23,LEN('別紙2-1'!D23)-SEARCH(":",'別紙2-1'!D23,1)),"")</f>
        <v/>
      </c>
      <c r="C20" s="204" t="str">
        <f>IF('別紙2-1'!E23&lt;&gt;"",'別紙2-1'!E23,"")</f>
        <v/>
      </c>
      <c r="D20" s="29" t="str">
        <f>IF('別紙2-1'!F23&lt;&gt;"",'別紙2-1'!F23,"")</f>
        <v/>
      </c>
      <c r="E20" s="29" t="str">
        <f>IF('別紙2-1'!G23&lt;&gt;"",'別紙2-1'!G23,"")</f>
        <v/>
      </c>
      <c r="F20" s="29" t="str">
        <f>IF('別紙2-1'!H23&lt;&gt;"",'別紙2-1'!H23,"")</f>
        <v/>
      </c>
      <c r="G20" s="29" t="str">
        <f>IF('別紙2-1'!I23&lt;&gt;"",'別紙2-1'!I23,"")</f>
        <v/>
      </c>
      <c r="H20" s="29" t="str">
        <f>IF('別紙2-1'!J23&lt;&gt;"",'別紙2-1'!J23,"")</f>
        <v/>
      </c>
      <c r="I20" s="29" t="str">
        <f>IF('別紙2-1'!K23&lt;&gt;"",'別紙2-1'!K23,"")</f>
        <v/>
      </c>
      <c r="J20" s="56"/>
    </row>
    <row r="21" spans="1:10" x14ac:dyDescent="0.2">
      <c r="A21" s="67">
        <v>17</v>
      </c>
      <c r="B21" s="29" t="str">
        <f>IF('別紙2-1'!D24&lt;&gt;"",RIGHT('別紙2-1'!D24,LEN('別紙2-1'!D24)-SEARCH(":",'別紙2-1'!D24,1)),"")</f>
        <v/>
      </c>
      <c r="C21" s="204" t="str">
        <f>IF('別紙2-1'!E24&lt;&gt;"",'別紙2-1'!E24,"")</f>
        <v/>
      </c>
      <c r="D21" s="29" t="str">
        <f>IF('別紙2-1'!F24&lt;&gt;"",'別紙2-1'!F24,"")</f>
        <v/>
      </c>
      <c r="E21" s="29" t="str">
        <f>IF('別紙2-1'!G24&lt;&gt;"",'別紙2-1'!G24,"")</f>
        <v/>
      </c>
      <c r="F21" s="29" t="str">
        <f>IF('別紙2-1'!H24&lt;&gt;"",'別紙2-1'!H24,"")</f>
        <v/>
      </c>
      <c r="G21" s="29" t="str">
        <f>IF('別紙2-1'!I24&lt;&gt;"",'別紙2-1'!I24,"")</f>
        <v/>
      </c>
      <c r="H21" s="29" t="str">
        <f>IF('別紙2-1'!J24&lt;&gt;"",'別紙2-1'!J24,"")</f>
        <v/>
      </c>
      <c r="I21" s="29" t="str">
        <f>IF('別紙2-1'!K24&lt;&gt;"",'別紙2-1'!K24,"")</f>
        <v/>
      </c>
      <c r="J21" s="56"/>
    </row>
    <row r="22" spans="1:10" x14ac:dyDescent="0.2">
      <c r="A22" s="67">
        <v>18</v>
      </c>
      <c r="B22" s="29" t="str">
        <f>IF('別紙2-1'!D25&lt;&gt;"",RIGHT('別紙2-1'!D25,LEN('別紙2-1'!D25)-SEARCH(":",'別紙2-1'!D25,1)),"")</f>
        <v/>
      </c>
      <c r="C22" s="204" t="str">
        <f>IF('別紙2-1'!E25&lt;&gt;"",'別紙2-1'!E25,"")</f>
        <v/>
      </c>
      <c r="D22" s="29" t="str">
        <f>IF('別紙2-1'!F25&lt;&gt;"",'別紙2-1'!F25,"")</f>
        <v/>
      </c>
      <c r="E22" s="29" t="str">
        <f>IF('別紙2-1'!G25&lt;&gt;"",'別紙2-1'!G25,"")</f>
        <v/>
      </c>
      <c r="F22" s="29" t="str">
        <f>IF('別紙2-1'!H25&lt;&gt;"",'別紙2-1'!H25,"")</f>
        <v/>
      </c>
      <c r="G22" s="29" t="str">
        <f>IF('別紙2-1'!I25&lt;&gt;"",'別紙2-1'!I25,"")</f>
        <v/>
      </c>
      <c r="H22" s="29" t="str">
        <f>IF('別紙2-1'!J25&lt;&gt;"",'別紙2-1'!J25,"")</f>
        <v/>
      </c>
      <c r="I22" s="29" t="str">
        <f>IF('別紙2-1'!K25&lt;&gt;"",'別紙2-1'!K25,"")</f>
        <v/>
      </c>
      <c r="J22" s="56"/>
    </row>
    <row r="23" spans="1:10" x14ac:dyDescent="0.2">
      <c r="A23" s="67">
        <v>19</v>
      </c>
      <c r="B23" s="29" t="str">
        <f>IF('別紙2-1'!D26&lt;&gt;"",RIGHT('別紙2-1'!D26,LEN('別紙2-1'!D26)-SEARCH(":",'別紙2-1'!D26,1)),"")</f>
        <v/>
      </c>
      <c r="C23" s="204" t="str">
        <f>IF('別紙2-1'!E26&lt;&gt;"",'別紙2-1'!E26,"")</f>
        <v/>
      </c>
      <c r="D23" s="29" t="str">
        <f>IF('別紙2-1'!F26&lt;&gt;"",'別紙2-1'!F26,"")</f>
        <v/>
      </c>
      <c r="E23" s="29" t="str">
        <f>IF('別紙2-1'!G26&lt;&gt;"",'別紙2-1'!G26,"")</f>
        <v/>
      </c>
      <c r="F23" s="29" t="str">
        <f>IF('別紙2-1'!H26&lt;&gt;"",'別紙2-1'!H26,"")</f>
        <v/>
      </c>
      <c r="G23" s="29" t="str">
        <f>IF('別紙2-1'!I26&lt;&gt;"",'別紙2-1'!I26,"")</f>
        <v/>
      </c>
      <c r="H23" s="29" t="str">
        <f>IF('別紙2-1'!J26&lt;&gt;"",'別紙2-1'!J26,"")</f>
        <v/>
      </c>
      <c r="I23" s="29" t="str">
        <f>IF('別紙2-1'!K26&lt;&gt;"",'別紙2-1'!K26,"")</f>
        <v/>
      </c>
      <c r="J23" s="56"/>
    </row>
    <row r="24" spans="1:10" x14ac:dyDescent="0.2">
      <c r="A24" s="67">
        <v>20</v>
      </c>
      <c r="B24" s="29" t="str">
        <f>IF('別紙2-1'!D27&lt;&gt;"",RIGHT('別紙2-1'!D27,LEN('別紙2-1'!D27)-SEARCH(":",'別紙2-1'!D27,1)),"")</f>
        <v/>
      </c>
      <c r="C24" s="204" t="str">
        <f>IF('別紙2-1'!E27&lt;&gt;"",'別紙2-1'!E27,"")</f>
        <v/>
      </c>
      <c r="D24" s="29" t="str">
        <f>IF('別紙2-1'!F27&lt;&gt;"",'別紙2-1'!F27,"")</f>
        <v/>
      </c>
      <c r="E24" s="29" t="str">
        <f>IF('別紙2-1'!G27&lt;&gt;"",'別紙2-1'!G27,"")</f>
        <v/>
      </c>
      <c r="F24" s="29" t="str">
        <f>IF('別紙2-1'!H27&lt;&gt;"",'別紙2-1'!H27,"")</f>
        <v/>
      </c>
      <c r="G24" s="29" t="str">
        <f>IF('別紙2-1'!I27&lt;&gt;"",'別紙2-1'!I27,"")</f>
        <v/>
      </c>
      <c r="H24" s="29" t="str">
        <f>IF('別紙2-1'!J27&lt;&gt;"",'別紙2-1'!J27,"")</f>
        <v/>
      </c>
      <c r="I24" s="29" t="str">
        <f>IF('別紙2-1'!K27&lt;&gt;"",'別紙2-1'!K27,"")</f>
        <v/>
      </c>
      <c r="J24" s="56"/>
    </row>
    <row r="25" spans="1:10" x14ac:dyDescent="0.2">
      <c r="A25" s="156">
        <v>21</v>
      </c>
      <c r="B25" s="29" t="str">
        <f>IF('別紙2-1'!D40&lt;&gt;"",RIGHT('別紙2-1'!D40,LEN('別紙2-1'!D40)-SEARCH(":",'別紙2-1'!D40,1)),"")</f>
        <v/>
      </c>
      <c r="C25" s="204" t="str">
        <f>IF('別紙2-1'!E40&lt;&gt;"",'別紙2-1'!E40,"")</f>
        <v/>
      </c>
      <c r="D25" s="29" t="str">
        <f>IF('別紙2-1'!F40&lt;&gt;"",'別紙2-1'!F40,"")</f>
        <v/>
      </c>
      <c r="E25" s="29" t="str">
        <f>IF('別紙2-1'!G40&lt;&gt;"",'別紙2-1'!G40,"")</f>
        <v/>
      </c>
      <c r="F25" s="29" t="str">
        <f>IF('別紙2-1'!H40&lt;&gt;"",'別紙2-1'!H40,"")</f>
        <v/>
      </c>
      <c r="G25" s="29" t="str">
        <f>IF('別紙2-1'!I40&lt;&gt;"",'別紙2-1'!I40,"")</f>
        <v/>
      </c>
      <c r="H25" s="29" t="str">
        <f>IF('別紙2-1'!J40&lt;&gt;"",'別紙2-1'!J40,"")</f>
        <v/>
      </c>
      <c r="I25" s="29" t="str">
        <f>IF('別紙2-1'!K40&lt;&gt;"",'別紙2-1'!K40,"")</f>
        <v/>
      </c>
      <c r="J25" s="56"/>
    </row>
    <row r="26" spans="1:10" x14ac:dyDescent="0.2">
      <c r="A26" s="156">
        <v>22</v>
      </c>
      <c r="B26" s="29" t="str">
        <f>IF('別紙2-1'!D41&lt;&gt;"",RIGHT('別紙2-1'!D41,LEN('別紙2-1'!D41)-SEARCH(":",'別紙2-1'!D41,1)),"")</f>
        <v/>
      </c>
      <c r="C26" s="204" t="str">
        <f>IF('別紙2-1'!E41&lt;&gt;"",'別紙2-1'!E41,"")</f>
        <v/>
      </c>
      <c r="D26" s="29" t="str">
        <f>IF('別紙2-1'!F41&lt;&gt;"",'別紙2-1'!F41,"")</f>
        <v/>
      </c>
      <c r="E26" s="29" t="str">
        <f>IF('別紙2-1'!G41&lt;&gt;"",'別紙2-1'!G41,"")</f>
        <v/>
      </c>
      <c r="F26" s="29" t="str">
        <f>IF('別紙2-1'!H41&lt;&gt;"",'別紙2-1'!H41,"")</f>
        <v/>
      </c>
      <c r="G26" s="29" t="str">
        <f>IF('別紙2-1'!I41&lt;&gt;"",'別紙2-1'!I41,"")</f>
        <v/>
      </c>
      <c r="H26" s="29" t="str">
        <f>IF('別紙2-1'!J41&lt;&gt;"",'別紙2-1'!J41,"")</f>
        <v/>
      </c>
      <c r="I26" s="29" t="str">
        <f>IF('別紙2-1'!K41&lt;&gt;"",'別紙2-1'!K41,"")</f>
        <v/>
      </c>
      <c r="J26" s="56"/>
    </row>
    <row r="27" spans="1:10" x14ac:dyDescent="0.2">
      <c r="A27" s="156">
        <v>23</v>
      </c>
      <c r="B27" s="29" t="str">
        <f>IF('別紙2-1'!D42&lt;&gt;"",RIGHT('別紙2-1'!D42,LEN('別紙2-1'!D42)-SEARCH(":",'別紙2-1'!D42,1)),"")</f>
        <v/>
      </c>
      <c r="C27" s="204" t="str">
        <f>IF('別紙2-1'!E42&lt;&gt;"",'別紙2-1'!E42,"")</f>
        <v/>
      </c>
      <c r="D27" s="29" t="str">
        <f>IF('別紙2-1'!F42&lt;&gt;"",'別紙2-1'!F42,"")</f>
        <v/>
      </c>
      <c r="E27" s="29" t="str">
        <f>IF('別紙2-1'!G42&lt;&gt;"",'別紙2-1'!G42,"")</f>
        <v/>
      </c>
      <c r="F27" s="29" t="str">
        <f>IF('別紙2-1'!H42&lt;&gt;"",'別紙2-1'!H42,"")</f>
        <v/>
      </c>
      <c r="G27" s="29" t="str">
        <f>IF('別紙2-1'!I42&lt;&gt;"",'別紙2-1'!I42,"")</f>
        <v/>
      </c>
      <c r="H27" s="29" t="str">
        <f>IF('別紙2-1'!J42&lt;&gt;"",'別紙2-1'!J42,"")</f>
        <v/>
      </c>
      <c r="I27" s="29" t="str">
        <f>IF('別紙2-1'!K42&lt;&gt;"",'別紙2-1'!K42,"")</f>
        <v/>
      </c>
      <c r="J27" s="56"/>
    </row>
    <row r="28" spans="1:10" x14ac:dyDescent="0.2">
      <c r="A28" s="156">
        <v>24</v>
      </c>
      <c r="B28" s="29" t="str">
        <f>IF('別紙2-1'!D43&lt;&gt;"",RIGHT('別紙2-1'!D43,LEN('別紙2-1'!D43)-SEARCH(":",'別紙2-1'!D43,1)),"")</f>
        <v/>
      </c>
      <c r="C28" s="204" t="str">
        <f>IF('別紙2-1'!E43&lt;&gt;"",'別紙2-1'!E43,"")</f>
        <v/>
      </c>
      <c r="D28" s="29" t="str">
        <f>IF('別紙2-1'!F43&lt;&gt;"",'別紙2-1'!F43,"")</f>
        <v/>
      </c>
      <c r="E28" s="29" t="str">
        <f>IF('別紙2-1'!G43&lt;&gt;"",'別紙2-1'!G43,"")</f>
        <v/>
      </c>
      <c r="F28" s="29" t="str">
        <f>IF('別紙2-1'!H43&lt;&gt;"",'別紙2-1'!H43,"")</f>
        <v/>
      </c>
      <c r="G28" s="29" t="str">
        <f>IF('別紙2-1'!I43&lt;&gt;"",'別紙2-1'!I43,"")</f>
        <v/>
      </c>
      <c r="H28" s="29" t="str">
        <f>IF('別紙2-1'!J43&lt;&gt;"",'別紙2-1'!J43,"")</f>
        <v/>
      </c>
      <c r="I28" s="29" t="str">
        <f>IF('別紙2-1'!K43&lt;&gt;"",'別紙2-1'!K43,"")</f>
        <v/>
      </c>
      <c r="J28" s="56"/>
    </row>
    <row r="29" spans="1:10" x14ac:dyDescent="0.2">
      <c r="A29" s="156">
        <v>25</v>
      </c>
      <c r="B29" s="29" t="str">
        <f>IF('別紙2-1'!D44&lt;&gt;"",RIGHT('別紙2-1'!D44,LEN('別紙2-1'!D44)-SEARCH(":",'別紙2-1'!D44,1)),"")</f>
        <v/>
      </c>
      <c r="C29" s="204" t="str">
        <f>IF('別紙2-1'!E44&lt;&gt;"",'別紙2-1'!E44,"")</f>
        <v/>
      </c>
      <c r="D29" s="29" t="str">
        <f>IF('別紙2-1'!F44&lt;&gt;"",'別紙2-1'!F44,"")</f>
        <v/>
      </c>
      <c r="E29" s="29" t="str">
        <f>IF('別紙2-1'!G44&lt;&gt;"",'別紙2-1'!G44,"")</f>
        <v/>
      </c>
      <c r="F29" s="29" t="str">
        <f>IF('別紙2-1'!H44&lt;&gt;"",'別紙2-1'!H44,"")</f>
        <v/>
      </c>
      <c r="G29" s="29" t="str">
        <f>IF('別紙2-1'!I44&lt;&gt;"",'別紙2-1'!I44,"")</f>
        <v/>
      </c>
      <c r="H29" s="29" t="str">
        <f>IF('別紙2-1'!J44&lt;&gt;"",'別紙2-1'!J44,"")</f>
        <v/>
      </c>
      <c r="I29" s="29" t="str">
        <f>IF('別紙2-1'!K44&lt;&gt;"",'別紙2-1'!K44,"")</f>
        <v/>
      </c>
      <c r="J29" s="56"/>
    </row>
    <row r="30" spans="1:10" x14ac:dyDescent="0.2">
      <c r="A30" s="156">
        <v>26</v>
      </c>
      <c r="B30" s="29" t="str">
        <f>IF('別紙2-1'!D45&lt;&gt;"",RIGHT('別紙2-1'!D45,LEN('別紙2-1'!D45)-SEARCH(":",'別紙2-1'!D45,1)),"")</f>
        <v/>
      </c>
      <c r="C30" s="204" t="str">
        <f>IF('別紙2-1'!E45&lt;&gt;"",'別紙2-1'!E45,"")</f>
        <v/>
      </c>
      <c r="D30" s="29" t="str">
        <f>IF('別紙2-1'!F45&lt;&gt;"",'別紙2-1'!F45,"")</f>
        <v/>
      </c>
      <c r="E30" s="29" t="str">
        <f>IF('別紙2-1'!G45&lt;&gt;"",'別紙2-1'!G45,"")</f>
        <v/>
      </c>
      <c r="F30" s="29" t="str">
        <f>IF('別紙2-1'!H45&lt;&gt;"",'別紙2-1'!H45,"")</f>
        <v/>
      </c>
      <c r="G30" s="29" t="str">
        <f>IF('別紙2-1'!I45&lt;&gt;"",'別紙2-1'!I45,"")</f>
        <v/>
      </c>
      <c r="H30" s="29" t="str">
        <f>IF('別紙2-1'!J45&lt;&gt;"",'別紙2-1'!J45,"")</f>
        <v/>
      </c>
      <c r="I30" s="29" t="str">
        <f>IF('別紙2-1'!K45&lt;&gt;"",'別紙2-1'!K45,"")</f>
        <v/>
      </c>
      <c r="J30" s="56"/>
    </row>
    <row r="31" spans="1:10" x14ac:dyDescent="0.2">
      <c r="A31" s="156">
        <v>27</v>
      </c>
      <c r="B31" s="29" t="str">
        <f>IF('別紙2-1'!D46&lt;&gt;"",RIGHT('別紙2-1'!D46,LEN('別紙2-1'!D46)-SEARCH(":",'別紙2-1'!D46,1)),"")</f>
        <v/>
      </c>
      <c r="C31" s="204" t="str">
        <f>IF('別紙2-1'!E46&lt;&gt;"",'別紙2-1'!E46,"")</f>
        <v/>
      </c>
      <c r="D31" s="29" t="str">
        <f>IF('別紙2-1'!F46&lt;&gt;"",'別紙2-1'!F46,"")</f>
        <v/>
      </c>
      <c r="E31" s="29" t="str">
        <f>IF('別紙2-1'!G46&lt;&gt;"",'別紙2-1'!G46,"")</f>
        <v/>
      </c>
      <c r="F31" s="29" t="str">
        <f>IF('別紙2-1'!H46&lt;&gt;"",'別紙2-1'!H46,"")</f>
        <v/>
      </c>
      <c r="G31" s="29" t="str">
        <f>IF('別紙2-1'!I46&lt;&gt;"",'別紙2-1'!I46,"")</f>
        <v/>
      </c>
      <c r="H31" s="29" t="str">
        <f>IF('別紙2-1'!J46&lt;&gt;"",'別紙2-1'!J46,"")</f>
        <v/>
      </c>
      <c r="I31" s="29" t="str">
        <f>IF('別紙2-1'!K46&lt;&gt;"",'別紙2-1'!K46,"")</f>
        <v/>
      </c>
      <c r="J31" s="56"/>
    </row>
    <row r="32" spans="1:10" x14ac:dyDescent="0.2">
      <c r="A32" s="156">
        <v>28</v>
      </c>
      <c r="B32" s="29" t="str">
        <f>IF('別紙2-1'!D47&lt;&gt;"",RIGHT('別紙2-1'!D47,LEN('別紙2-1'!D47)-SEARCH(":",'別紙2-1'!D47,1)),"")</f>
        <v/>
      </c>
      <c r="C32" s="204" t="str">
        <f>IF('別紙2-1'!E47&lt;&gt;"",'別紙2-1'!E47,"")</f>
        <v/>
      </c>
      <c r="D32" s="29" t="str">
        <f>IF('別紙2-1'!F47&lt;&gt;"",'別紙2-1'!F47,"")</f>
        <v/>
      </c>
      <c r="E32" s="29" t="str">
        <f>IF('別紙2-1'!G47&lt;&gt;"",'別紙2-1'!G47,"")</f>
        <v/>
      </c>
      <c r="F32" s="29" t="str">
        <f>IF('別紙2-1'!H47&lt;&gt;"",'別紙2-1'!H47,"")</f>
        <v/>
      </c>
      <c r="G32" s="29" t="str">
        <f>IF('別紙2-1'!I47&lt;&gt;"",'別紙2-1'!I47,"")</f>
        <v/>
      </c>
      <c r="H32" s="29" t="str">
        <f>IF('別紙2-1'!J47&lt;&gt;"",'別紙2-1'!J47,"")</f>
        <v/>
      </c>
      <c r="I32" s="29" t="str">
        <f>IF('別紙2-1'!K47&lt;&gt;"",'別紙2-1'!K47,"")</f>
        <v/>
      </c>
      <c r="J32" s="56"/>
    </row>
    <row r="33" spans="1:10" x14ac:dyDescent="0.2">
      <c r="A33" s="156">
        <v>29</v>
      </c>
      <c r="B33" s="29" t="str">
        <f>IF('別紙2-1'!D48&lt;&gt;"",RIGHT('別紙2-1'!D48,LEN('別紙2-1'!D48)-SEARCH(":",'別紙2-1'!D48,1)),"")</f>
        <v/>
      </c>
      <c r="C33" s="204" t="str">
        <f>IF('別紙2-1'!E48&lt;&gt;"",'別紙2-1'!E48,"")</f>
        <v/>
      </c>
      <c r="D33" s="29" t="str">
        <f>IF('別紙2-1'!F48&lt;&gt;"",'別紙2-1'!F48,"")</f>
        <v/>
      </c>
      <c r="E33" s="29" t="str">
        <f>IF('別紙2-1'!G48&lt;&gt;"",'別紙2-1'!G48,"")</f>
        <v/>
      </c>
      <c r="F33" s="29" t="str">
        <f>IF('別紙2-1'!H48&lt;&gt;"",'別紙2-1'!H48,"")</f>
        <v/>
      </c>
      <c r="G33" s="29" t="str">
        <f>IF('別紙2-1'!I48&lt;&gt;"",'別紙2-1'!I48,"")</f>
        <v/>
      </c>
      <c r="H33" s="29" t="str">
        <f>IF('別紙2-1'!J48&lt;&gt;"",'別紙2-1'!J48,"")</f>
        <v/>
      </c>
      <c r="I33" s="29" t="str">
        <f>IF('別紙2-1'!K48&lt;&gt;"",'別紙2-1'!K48,"")</f>
        <v/>
      </c>
      <c r="J33" s="56"/>
    </row>
    <row r="34" spans="1:10" x14ac:dyDescent="0.2">
      <c r="A34" s="156">
        <v>30</v>
      </c>
      <c r="B34" s="29" t="str">
        <f>IF('別紙2-1'!D49&lt;&gt;"",RIGHT('別紙2-1'!D49,LEN('別紙2-1'!D49)-SEARCH(":",'別紙2-1'!D49,1)),"")</f>
        <v/>
      </c>
      <c r="C34" s="204" t="str">
        <f>IF('別紙2-1'!E49&lt;&gt;"",'別紙2-1'!E49,"")</f>
        <v/>
      </c>
      <c r="D34" s="29" t="str">
        <f>IF('別紙2-1'!F49&lt;&gt;"",'別紙2-1'!F49,"")</f>
        <v/>
      </c>
      <c r="E34" s="29" t="str">
        <f>IF('別紙2-1'!G49&lt;&gt;"",'別紙2-1'!G49,"")</f>
        <v/>
      </c>
      <c r="F34" s="29" t="str">
        <f>IF('別紙2-1'!H49&lt;&gt;"",'別紙2-1'!H49,"")</f>
        <v/>
      </c>
      <c r="G34" s="29" t="str">
        <f>IF('別紙2-1'!I49&lt;&gt;"",'別紙2-1'!I49,"")</f>
        <v/>
      </c>
      <c r="H34" s="29" t="str">
        <f>IF('別紙2-1'!J49&lt;&gt;"",'別紙2-1'!J49,"")</f>
        <v/>
      </c>
      <c r="I34" s="29" t="str">
        <f>IF('別紙2-1'!K49&lt;&gt;"",'別紙2-1'!K49,"")</f>
        <v/>
      </c>
      <c r="J34" s="56"/>
    </row>
    <row r="35" spans="1:10" x14ac:dyDescent="0.2">
      <c r="A35" s="156">
        <v>31</v>
      </c>
      <c r="B35" s="29" t="str">
        <f>IF('別紙2-1'!D50&lt;&gt;"",RIGHT('別紙2-1'!D50,LEN('別紙2-1'!D50)-SEARCH(":",'別紙2-1'!D50,1)),"")</f>
        <v/>
      </c>
      <c r="C35" s="204" t="str">
        <f>IF('別紙2-1'!E50&lt;&gt;"",'別紙2-1'!E50,"")</f>
        <v/>
      </c>
      <c r="D35" s="29" t="str">
        <f>IF('別紙2-1'!F50&lt;&gt;"",'別紙2-1'!F50,"")</f>
        <v/>
      </c>
      <c r="E35" s="29" t="str">
        <f>IF('別紙2-1'!G50&lt;&gt;"",'別紙2-1'!G50,"")</f>
        <v/>
      </c>
      <c r="F35" s="29" t="str">
        <f>IF('別紙2-1'!H50&lt;&gt;"",'別紙2-1'!H50,"")</f>
        <v/>
      </c>
      <c r="G35" s="29" t="str">
        <f>IF('別紙2-1'!I50&lt;&gt;"",'別紙2-1'!I50,"")</f>
        <v/>
      </c>
      <c r="H35" s="29" t="str">
        <f>IF('別紙2-1'!J50&lt;&gt;"",'別紙2-1'!J50,"")</f>
        <v/>
      </c>
      <c r="I35" s="29" t="str">
        <f>IF('別紙2-1'!K50&lt;&gt;"",'別紙2-1'!K50,"")</f>
        <v/>
      </c>
      <c r="J35" s="56"/>
    </row>
    <row r="36" spans="1:10" x14ac:dyDescent="0.2">
      <c r="A36" s="156">
        <v>32</v>
      </c>
      <c r="B36" s="29" t="str">
        <f>IF('別紙2-1'!D51&lt;&gt;"",RIGHT('別紙2-1'!D51,LEN('別紙2-1'!D51)-SEARCH(":",'別紙2-1'!D51,1)),"")</f>
        <v/>
      </c>
      <c r="C36" s="204" t="str">
        <f>IF('別紙2-1'!E51&lt;&gt;"",'別紙2-1'!E51,"")</f>
        <v/>
      </c>
      <c r="D36" s="29" t="str">
        <f>IF('別紙2-1'!F51&lt;&gt;"",'別紙2-1'!F51,"")</f>
        <v/>
      </c>
      <c r="E36" s="29" t="str">
        <f>IF('別紙2-1'!G51&lt;&gt;"",'別紙2-1'!G51,"")</f>
        <v/>
      </c>
      <c r="F36" s="29" t="str">
        <f>IF('別紙2-1'!H51&lt;&gt;"",'別紙2-1'!H51,"")</f>
        <v/>
      </c>
      <c r="G36" s="29" t="str">
        <f>IF('別紙2-1'!I51&lt;&gt;"",'別紙2-1'!I51,"")</f>
        <v/>
      </c>
      <c r="H36" s="29" t="str">
        <f>IF('別紙2-1'!J51&lt;&gt;"",'別紙2-1'!J51,"")</f>
        <v/>
      </c>
      <c r="I36" s="29" t="str">
        <f>IF('別紙2-1'!K51&lt;&gt;"",'別紙2-1'!K51,"")</f>
        <v/>
      </c>
      <c r="J36" s="56"/>
    </row>
    <row r="37" spans="1:10" x14ac:dyDescent="0.2">
      <c r="A37" s="156">
        <v>33</v>
      </c>
      <c r="B37" s="29" t="str">
        <f>IF('別紙2-1'!D52&lt;&gt;"",RIGHT('別紙2-1'!D52,LEN('別紙2-1'!D52)-SEARCH(":",'別紙2-1'!D52,1)),"")</f>
        <v/>
      </c>
      <c r="C37" s="204" t="str">
        <f>IF('別紙2-1'!E52&lt;&gt;"",'別紙2-1'!E52,"")</f>
        <v/>
      </c>
      <c r="D37" s="29" t="str">
        <f>IF('別紙2-1'!F52&lt;&gt;"",'別紙2-1'!F52,"")</f>
        <v/>
      </c>
      <c r="E37" s="29" t="str">
        <f>IF('別紙2-1'!G52&lt;&gt;"",'別紙2-1'!G52,"")</f>
        <v/>
      </c>
      <c r="F37" s="29" t="str">
        <f>IF('別紙2-1'!H52&lt;&gt;"",'別紙2-1'!H52,"")</f>
        <v/>
      </c>
      <c r="G37" s="29" t="str">
        <f>IF('別紙2-1'!I52&lt;&gt;"",'別紙2-1'!I52,"")</f>
        <v/>
      </c>
      <c r="H37" s="29" t="str">
        <f>IF('別紙2-1'!J52&lt;&gt;"",'別紙2-1'!J52,"")</f>
        <v/>
      </c>
      <c r="I37" s="29" t="str">
        <f>IF('別紙2-1'!K52&lt;&gt;"",'別紙2-1'!K52,"")</f>
        <v/>
      </c>
      <c r="J37" s="56"/>
    </row>
    <row r="38" spans="1:10" x14ac:dyDescent="0.2">
      <c r="A38" s="156">
        <v>34</v>
      </c>
      <c r="B38" s="29" t="str">
        <f>IF('別紙2-1'!D53&lt;&gt;"",RIGHT('別紙2-1'!D53,LEN('別紙2-1'!D53)-SEARCH(":",'別紙2-1'!D53,1)),"")</f>
        <v/>
      </c>
      <c r="C38" s="204" t="str">
        <f>IF('別紙2-1'!E53&lt;&gt;"",'別紙2-1'!E53,"")</f>
        <v/>
      </c>
      <c r="D38" s="29" t="str">
        <f>IF('別紙2-1'!F53&lt;&gt;"",'別紙2-1'!F53,"")</f>
        <v/>
      </c>
      <c r="E38" s="29" t="str">
        <f>IF('別紙2-1'!G53&lt;&gt;"",'別紙2-1'!G53,"")</f>
        <v/>
      </c>
      <c r="F38" s="29" t="str">
        <f>IF('別紙2-1'!H53&lt;&gt;"",'別紙2-1'!H53,"")</f>
        <v/>
      </c>
      <c r="G38" s="29" t="str">
        <f>IF('別紙2-1'!I53&lt;&gt;"",'別紙2-1'!I53,"")</f>
        <v/>
      </c>
      <c r="H38" s="29" t="str">
        <f>IF('別紙2-1'!J53&lt;&gt;"",'別紙2-1'!J53,"")</f>
        <v/>
      </c>
      <c r="I38" s="29" t="str">
        <f>IF('別紙2-1'!K53&lt;&gt;"",'別紙2-1'!K53,"")</f>
        <v/>
      </c>
      <c r="J38" s="56"/>
    </row>
    <row r="39" spans="1:10" x14ac:dyDescent="0.2">
      <c r="A39" s="156">
        <v>35</v>
      </c>
      <c r="B39" s="29" t="str">
        <f>IF('別紙2-1'!D54&lt;&gt;"",RIGHT('別紙2-1'!D54,LEN('別紙2-1'!D54)-SEARCH(":",'別紙2-1'!D54,1)),"")</f>
        <v/>
      </c>
      <c r="C39" s="204" t="str">
        <f>IF('別紙2-1'!E54&lt;&gt;"",'別紙2-1'!E54,"")</f>
        <v/>
      </c>
      <c r="D39" s="29" t="str">
        <f>IF('別紙2-1'!F54&lt;&gt;"",'別紙2-1'!F54,"")</f>
        <v/>
      </c>
      <c r="E39" s="29" t="str">
        <f>IF('別紙2-1'!G54&lt;&gt;"",'別紙2-1'!G54,"")</f>
        <v/>
      </c>
      <c r="F39" s="29" t="str">
        <f>IF('別紙2-1'!H54&lt;&gt;"",'別紙2-1'!H54,"")</f>
        <v/>
      </c>
      <c r="G39" s="29" t="str">
        <f>IF('別紙2-1'!I54&lt;&gt;"",'別紙2-1'!I54,"")</f>
        <v/>
      </c>
      <c r="H39" s="29" t="str">
        <f>IF('別紙2-1'!J54&lt;&gt;"",'別紙2-1'!J54,"")</f>
        <v/>
      </c>
      <c r="I39" s="29" t="str">
        <f>IF('別紙2-1'!K54&lt;&gt;"",'別紙2-1'!K54,"")</f>
        <v/>
      </c>
      <c r="J39" s="56"/>
    </row>
    <row r="40" spans="1:10" x14ac:dyDescent="0.2">
      <c r="A40" s="156">
        <v>36</v>
      </c>
      <c r="B40" s="29" t="str">
        <f>IF('別紙2-1'!D55&lt;&gt;"",RIGHT('別紙2-1'!D55,LEN('別紙2-1'!D55)-SEARCH(":",'別紙2-1'!D55,1)),"")</f>
        <v/>
      </c>
      <c r="C40" s="204" t="str">
        <f>IF('別紙2-1'!E55&lt;&gt;"",'別紙2-1'!E55,"")</f>
        <v/>
      </c>
      <c r="D40" s="29" t="str">
        <f>IF('別紙2-1'!F55&lt;&gt;"",'別紙2-1'!F55,"")</f>
        <v/>
      </c>
      <c r="E40" s="29" t="str">
        <f>IF('別紙2-1'!G55&lt;&gt;"",'別紙2-1'!G55,"")</f>
        <v/>
      </c>
      <c r="F40" s="29" t="str">
        <f>IF('別紙2-1'!H55&lt;&gt;"",'別紙2-1'!H55,"")</f>
        <v/>
      </c>
      <c r="G40" s="29" t="str">
        <f>IF('別紙2-1'!I55&lt;&gt;"",'別紙2-1'!I55,"")</f>
        <v/>
      </c>
      <c r="H40" s="29" t="str">
        <f>IF('別紙2-1'!J55&lt;&gt;"",'別紙2-1'!J55,"")</f>
        <v/>
      </c>
      <c r="I40" s="29" t="str">
        <f>IF('別紙2-1'!K55&lt;&gt;"",'別紙2-1'!K55,"")</f>
        <v/>
      </c>
      <c r="J40" s="56"/>
    </row>
    <row r="41" spans="1:10" x14ac:dyDescent="0.2">
      <c r="A41" s="156">
        <v>37</v>
      </c>
      <c r="B41" s="29" t="str">
        <f>IF('別紙2-1'!D56&lt;&gt;"",RIGHT('別紙2-1'!D56,LEN('別紙2-1'!D56)-SEARCH(":",'別紙2-1'!D56,1)),"")</f>
        <v/>
      </c>
      <c r="C41" s="204" t="str">
        <f>IF('別紙2-1'!E56&lt;&gt;"",'別紙2-1'!E56,"")</f>
        <v/>
      </c>
      <c r="D41" s="29" t="str">
        <f>IF('別紙2-1'!F56&lt;&gt;"",'別紙2-1'!F56,"")</f>
        <v/>
      </c>
      <c r="E41" s="29" t="str">
        <f>IF('別紙2-1'!G56&lt;&gt;"",'別紙2-1'!G56,"")</f>
        <v/>
      </c>
      <c r="F41" s="29" t="str">
        <f>IF('別紙2-1'!H56&lt;&gt;"",'別紙2-1'!H56,"")</f>
        <v/>
      </c>
      <c r="G41" s="29" t="str">
        <f>IF('別紙2-1'!I56&lt;&gt;"",'別紙2-1'!I56,"")</f>
        <v/>
      </c>
      <c r="H41" s="29" t="str">
        <f>IF('別紙2-1'!J56&lt;&gt;"",'別紙2-1'!J56,"")</f>
        <v/>
      </c>
      <c r="I41" s="29" t="str">
        <f>IF('別紙2-1'!K56&lt;&gt;"",'別紙2-1'!K56,"")</f>
        <v/>
      </c>
      <c r="J41" s="56"/>
    </row>
    <row r="42" spans="1:10" x14ac:dyDescent="0.2">
      <c r="A42" s="156">
        <v>38</v>
      </c>
      <c r="B42" s="29" t="str">
        <f>IF('別紙2-1'!D57&lt;&gt;"",RIGHT('別紙2-1'!D57,LEN('別紙2-1'!D57)-SEARCH(":",'別紙2-1'!D57,1)),"")</f>
        <v/>
      </c>
      <c r="C42" s="204" t="str">
        <f>IF('別紙2-1'!E57&lt;&gt;"",'別紙2-1'!E57,"")</f>
        <v/>
      </c>
      <c r="D42" s="29" t="str">
        <f>IF('別紙2-1'!F57&lt;&gt;"",'別紙2-1'!F57,"")</f>
        <v/>
      </c>
      <c r="E42" s="29" t="str">
        <f>IF('別紙2-1'!G57&lt;&gt;"",'別紙2-1'!G57,"")</f>
        <v/>
      </c>
      <c r="F42" s="29" t="str">
        <f>IF('別紙2-1'!H57&lt;&gt;"",'別紙2-1'!H57,"")</f>
        <v/>
      </c>
      <c r="G42" s="29" t="str">
        <f>IF('別紙2-1'!I57&lt;&gt;"",'別紙2-1'!I57,"")</f>
        <v/>
      </c>
      <c r="H42" s="29" t="str">
        <f>IF('別紙2-1'!J57&lt;&gt;"",'別紙2-1'!J57,"")</f>
        <v/>
      </c>
      <c r="I42" s="29" t="str">
        <f>IF('別紙2-1'!K57&lt;&gt;"",'別紙2-1'!K57,"")</f>
        <v/>
      </c>
      <c r="J42" s="56"/>
    </row>
    <row r="43" spans="1:10" x14ac:dyDescent="0.2">
      <c r="A43" s="156">
        <v>39</v>
      </c>
      <c r="B43" s="29" t="str">
        <f>IF('別紙2-1'!D58&lt;&gt;"",RIGHT('別紙2-1'!D58,LEN('別紙2-1'!D58)-SEARCH(":",'別紙2-1'!D58,1)),"")</f>
        <v/>
      </c>
      <c r="C43" s="204" t="str">
        <f>IF('別紙2-1'!E58&lt;&gt;"",'別紙2-1'!E58,"")</f>
        <v/>
      </c>
      <c r="D43" s="29" t="str">
        <f>IF('別紙2-1'!F58&lt;&gt;"",'別紙2-1'!F58,"")</f>
        <v/>
      </c>
      <c r="E43" s="29" t="str">
        <f>IF('別紙2-1'!G58&lt;&gt;"",'別紙2-1'!G58,"")</f>
        <v/>
      </c>
      <c r="F43" s="29" t="str">
        <f>IF('別紙2-1'!H58&lt;&gt;"",'別紙2-1'!H58,"")</f>
        <v/>
      </c>
      <c r="G43" s="29" t="str">
        <f>IF('別紙2-1'!I58&lt;&gt;"",'別紙2-1'!I58,"")</f>
        <v/>
      </c>
      <c r="H43" s="29" t="str">
        <f>IF('別紙2-1'!J58&lt;&gt;"",'別紙2-1'!J58,"")</f>
        <v/>
      </c>
      <c r="I43" s="29" t="str">
        <f>IF('別紙2-1'!K58&lt;&gt;"",'別紙2-1'!K58,"")</f>
        <v/>
      </c>
      <c r="J43" s="56"/>
    </row>
    <row r="44" spans="1:10" x14ac:dyDescent="0.2">
      <c r="A44" s="156">
        <v>40</v>
      </c>
      <c r="B44" s="29" t="str">
        <f>IF('別紙2-1'!D59&lt;&gt;"",RIGHT('別紙2-1'!D59,LEN('別紙2-1'!D59)-SEARCH(":",'別紙2-1'!D59,1)),"")</f>
        <v/>
      </c>
      <c r="C44" s="204" t="str">
        <f>IF('別紙2-1'!E59&lt;&gt;"",'別紙2-1'!E59,"")</f>
        <v/>
      </c>
      <c r="D44" s="29" t="str">
        <f>IF('別紙2-1'!F59&lt;&gt;"",'別紙2-1'!F59,"")</f>
        <v/>
      </c>
      <c r="E44" s="29" t="str">
        <f>IF('別紙2-1'!G59&lt;&gt;"",'別紙2-1'!G59,"")</f>
        <v/>
      </c>
      <c r="F44" s="29" t="str">
        <f>IF('別紙2-1'!H59&lt;&gt;"",'別紙2-1'!H59,"")</f>
        <v/>
      </c>
      <c r="G44" s="29" t="str">
        <f>IF('別紙2-1'!I59&lt;&gt;"",'別紙2-1'!I59,"")</f>
        <v/>
      </c>
      <c r="H44" s="29" t="str">
        <f>IF('別紙2-1'!J59&lt;&gt;"",'別紙2-1'!J59,"")</f>
        <v/>
      </c>
      <c r="I44" s="29" t="str">
        <f>IF('別紙2-1'!K59&lt;&gt;"",'別紙2-1'!K59,"")</f>
        <v/>
      </c>
      <c r="J44" s="56"/>
    </row>
    <row r="45" spans="1:10" x14ac:dyDescent="0.2">
      <c r="A45" s="156">
        <v>41</v>
      </c>
      <c r="B45" s="29" t="str">
        <f>IF('別紙2-1'!D72&lt;&gt;"",RIGHT('別紙2-1'!D72,LEN('別紙2-1'!D72)-SEARCH(":",'別紙2-1'!D72,1)),"")</f>
        <v/>
      </c>
      <c r="C45" s="204" t="str">
        <f>IF('別紙2-1'!E72&lt;&gt;"",'別紙2-1'!E72,"")</f>
        <v/>
      </c>
      <c r="D45" s="29" t="str">
        <f>IF('別紙2-1'!F72&lt;&gt;"",'別紙2-1'!F72,"")</f>
        <v/>
      </c>
      <c r="E45" s="29" t="str">
        <f>IF('別紙2-1'!G72&lt;&gt;"",'別紙2-1'!G72,"")</f>
        <v/>
      </c>
      <c r="F45" s="29" t="str">
        <f>IF('別紙2-1'!H72&lt;&gt;"",'別紙2-1'!H72,"")</f>
        <v/>
      </c>
      <c r="G45" s="29" t="str">
        <f>IF('別紙2-1'!I72&lt;&gt;"",'別紙2-1'!I72,"")</f>
        <v/>
      </c>
      <c r="H45" s="29" t="str">
        <f>IF('別紙2-1'!J72&lt;&gt;"",'別紙2-1'!J72,"")</f>
        <v/>
      </c>
      <c r="I45" s="29" t="str">
        <f>IF('別紙2-1'!K72&lt;&gt;"",'別紙2-1'!K72,"")</f>
        <v/>
      </c>
      <c r="J45" s="56"/>
    </row>
    <row r="46" spans="1:10" x14ac:dyDescent="0.2">
      <c r="A46" s="156">
        <v>42</v>
      </c>
      <c r="B46" s="29" t="str">
        <f>IF('別紙2-1'!D73&lt;&gt;"",RIGHT('別紙2-1'!D73,LEN('別紙2-1'!D73)-SEARCH(":",'別紙2-1'!D73,1)),"")</f>
        <v/>
      </c>
      <c r="C46" s="204" t="str">
        <f>IF('別紙2-1'!E73&lt;&gt;"",'別紙2-1'!E73,"")</f>
        <v/>
      </c>
      <c r="D46" s="29" t="str">
        <f>IF('別紙2-1'!F73&lt;&gt;"",'別紙2-1'!F73,"")</f>
        <v/>
      </c>
      <c r="E46" s="29" t="str">
        <f>IF('別紙2-1'!G73&lt;&gt;"",'別紙2-1'!G73,"")</f>
        <v/>
      </c>
      <c r="F46" s="29" t="str">
        <f>IF('別紙2-1'!H73&lt;&gt;"",'別紙2-1'!H73,"")</f>
        <v/>
      </c>
      <c r="G46" s="29" t="str">
        <f>IF('別紙2-1'!I73&lt;&gt;"",'別紙2-1'!I73,"")</f>
        <v/>
      </c>
      <c r="H46" s="29" t="str">
        <f>IF('別紙2-1'!J73&lt;&gt;"",'別紙2-1'!J73,"")</f>
        <v/>
      </c>
      <c r="I46" s="29" t="str">
        <f>IF('別紙2-1'!K73&lt;&gt;"",'別紙2-1'!K73,"")</f>
        <v/>
      </c>
      <c r="J46" s="56"/>
    </row>
    <row r="47" spans="1:10" x14ac:dyDescent="0.2">
      <c r="A47" s="156">
        <v>43</v>
      </c>
      <c r="B47" s="29" t="str">
        <f>IF('別紙2-1'!D74&lt;&gt;"",RIGHT('別紙2-1'!D74,LEN('別紙2-1'!D74)-SEARCH(":",'別紙2-1'!D74,1)),"")</f>
        <v/>
      </c>
      <c r="C47" s="204" t="str">
        <f>IF('別紙2-1'!E74&lt;&gt;"",'別紙2-1'!E74,"")</f>
        <v/>
      </c>
      <c r="D47" s="29" t="str">
        <f>IF('別紙2-1'!F74&lt;&gt;"",'別紙2-1'!F74,"")</f>
        <v/>
      </c>
      <c r="E47" s="29" t="str">
        <f>IF('別紙2-1'!G74&lt;&gt;"",'別紙2-1'!G74,"")</f>
        <v/>
      </c>
      <c r="F47" s="29" t="str">
        <f>IF('別紙2-1'!H74&lt;&gt;"",'別紙2-1'!H74,"")</f>
        <v/>
      </c>
      <c r="G47" s="29" t="str">
        <f>IF('別紙2-1'!I74&lt;&gt;"",'別紙2-1'!I74,"")</f>
        <v/>
      </c>
      <c r="H47" s="29" t="str">
        <f>IF('別紙2-1'!J74&lt;&gt;"",'別紙2-1'!J74,"")</f>
        <v/>
      </c>
      <c r="I47" s="29" t="str">
        <f>IF('別紙2-1'!K74&lt;&gt;"",'別紙2-1'!K74,"")</f>
        <v/>
      </c>
      <c r="J47" s="56"/>
    </row>
    <row r="48" spans="1:10" x14ac:dyDescent="0.2">
      <c r="A48" s="156">
        <v>44</v>
      </c>
      <c r="B48" s="29" t="str">
        <f>IF('別紙2-1'!D75&lt;&gt;"",RIGHT('別紙2-1'!D75,LEN('別紙2-1'!D75)-SEARCH(":",'別紙2-1'!D75,1)),"")</f>
        <v/>
      </c>
      <c r="C48" s="204" t="str">
        <f>IF('別紙2-1'!E75&lt;&gt;"",'別紙2-1'!E75,"")</f>
        <v/>
      </c>
      <c r="D48" s="29" t="str">
        <f>IF('別紙2-1'!F75&lt;&gt;"",'別紙2-1'!F75,"")</f>
        <v/>
      </c>
      <c r="E48" s="29" t="str">
        <f>IF('別紙2-1'!G75&lt;&gt;"",'別紙2-1'!G75,"")</f>
        <v/>
      </c>
      <c r="F48" s="29" t="str">
        <f>IF('別紙2-1'!H75&lt;&gt;"",'別紙2-1'!H75,"")</f>
        <v/>
      </c>
      <c r="G48" s="29" t="str">
        <f>IF('別紙2-1'!I75&lt;&gt;"",'別紙2-1'!I75,"")</f>
        <v/>
      </c>
      <c r="H48" s="29" t="str">
        <f>IF('別紙2-1'!J75&lt;&gt;"",'別紙2-1'!J75,"")</f>
        <v/>
      </c>
      <c r="I48" s="29" t="str">
        <f>IF('別紙2-1'!K75&lt;&gt;"",'別紙2-1'!K75,"")</f>
        <v/>
      </c>
      <c r="J48" s="56"/>
    </row>
    <row r="49" spans="1:10" x14ac:dyDescent="0.2">
      <c r="A49" s="156">
        <v>45</v>
      </c>
      <c r="B49" s="29" t="str">
        <f>IF('別紙2-1'!D76&lt;&gt;"",RIGHT('別紙2-1'!D76,LEN('別紙2-1'!D76)-SEARCH(":",'別紙2-1'!D76,1)),"")</f>
        <v/>
      </c>
      <c r="C49" s="204" t="str">
        <f>IF('別紙2-1'!E76&lt;&gt;"",'別紙2-1'!E76,"")</f>
        <v/>
      </c>
      <c r="D49" s="29" t="str">
        <f>IF('別紙2-1'!F76&lt;&gt;"",'別紙2-1'!F76,"")</f>
        <v/>
      </c>
      <c r="E49" s="29" t="str">
        <f>IF('別紙2-1'!G76&lt;&gt;"",'別紙2-1'!G76,"")</f>
        <v/>
      </c>
      <c r="F49" s="29" t="str">
        <f>IF('別紙2-1'!H76&lt;&gt;"",'別紙2-1'!H76,"")</f>
        <v/>
      </c>
      <c r="G49" s="29" t="str">
        <f>IF('別紙2-1'!I76&lt;&gt;"",'別紙2-1'!I76,"")</f>
        <v/>
      </c>
      <c r="H49" s="29" t="str">
        <f>IF('別紙2-1'!J76&lt;&gt;"",'別紙2-1'!J76,"")</f>
        <v/>
      </c>
      <c r="I49" s="29" t="str">
        <f>IF('別紙2-1'!K76&lt;&gt;"",'別紙2-1'!K76,"")</f>
        <v/>
      </c>
      <c r="J49" s="56"/>
    </row>
    <row r="50" spans="1:10" x14ac:dyDescent="0.2">
      <c r="A50" s="156">
        <v>46</v>
      </c>
      <c r="B50" s="29" t="str">
        <f>IF('別紙2-1'!D77&lt;&gt;"",RIGHT('別紙2-1'!D77,LEN('別紙2-1'!D77)-SEARCH(":",'別紙2-1'!D77,1)),"")</f>
        <v/>
      </c>
      <c r="C50" s="204" t="str">
        <f>IF('別紙2-1'!E77&lt;&gt;"",'別紙2-1'!E77,"")</f>
        <v/>
      </c>
      <c r="D50" s="29" t="str">
        <f>IF('別紙2-1'!F77&lt;&gt;"",'別紙2-1'!F77,"")</f>
        <v/>
      </c>
      <c r="E50" s="29" t="str">
        <f>IF('別紙2-1'!G77&lt;&gt;"",'別紙2-1'!G77,"")</f>
        <v/>
      </c>
      <c r="F50" s="29" t="str">
        <f>IF('別紙2-1'!H77&lt;&gt;"",'別紙2-1'!H77,"")</f>
        <v/>
      </c>
      <c r="G50" s="29" t="str">
        <f>IF('別紙2-1'!I77&lt;&gt;"",'別紙2-1'!I77,"")</f>
        <v/>
      </c>
      <c r="H50" s="29" t="str">
        <f>IF('別紙2-1'!J77&lt;&gt;"",'別紙2-1'!J77,"")</f>
        <v/>
      </c>
      <c r="I50" s="29" t="str">
        <f>IF('別紙2-1'!K77&lt;&gt;"",'別紙2-1'!K77,"")</f>
        <v/>
      </c>
      <c r="J50" s="56"/>
    </row>
    <row r="51" spans="1:10" x14ac:dyDescent="0.2">
      <c r="A51" s="156">
        <v>47</v>
      </c>
      <c r="B51" s="29" t="str">
        <f>IF('別紙2-1'!D78&lt;&gt;"",RIGHT('別紙2-1'!D78,LEN('別紙2-1'!D78)-SEARCH(":",'別紙2-1'!D78,1)),"")</f>
        <v/>
      </c>
      <c r="C51" s="204" t="str">
        <f>IF('別紙2-1'!E78&lt;&gt;"",'別紙2-1'!E78,"")</f>
        <v/>
      </c>
      <c r="D51" s="29" t="str">
        <f>IF('別紙2-1'!F78&lt;&gt;"",'別紙2-1'!F78,"")</f>
        <v/>
      </c>
      <c r="E51" s="29" t="str">
        <f>IF('別紙2-1'!G78&lt;&gt;"",'別紙2-1'!G78,"")</f>
        <v/>
      </c>
      <c r="F51" s="29" t="str">
        <f>IF('別紙2-1'!H78&lt;&gt;"",'別紙2-1'!H78,"")</f>
        <v/>
      </c>
      <c r="G51" s="29" t="str">
        <f>IF('別紙2-1'!I78&lt;&gt;"",'別紙2-1'!I78,"")</f>
        <v/>
      </c>
      <c r="H51" s="29" t="str">
        <f>IF('別紙2-1'!J78&lt;&gt;"",'別紙2-1'!J78,"")</f>
        <v/>
      </c>
      <c r="I51" s="29" t="str">
        <f>IF('別紙2-1'!K78&lt;&gt;"",'別紙2-1'!K78,"")</f>
        <v/>
      </c>
      <c r="J51" s="56"/>
    </row>
    <row r="52" spans="1:10" x14ac:dyDescent="0.2">
      <c r="A52" s="156">
        <v>48</v>
      </c>
      <c r="B52" s="29" t="str">
        <f>IF('別紙2-1'!D79&lt;&gt;"",RIGHT('別紙2-1'!D79,LEN('別紙2-1'!D79)-SEARCH(":",'別紙2-1'!D79,1)),"")</f>
        <v/>
      </c>
      <c r="C52" s="204" t="str">
        <f>IF('別紙2-1'!E79&lt;&gt;"",'別紙2-1'!E79,"")</f>
        <v/>
      </c>
      <c r="D52" s="29" t="str">
        <f>IF('別紙2-1'!F79&lt;&gt;"",'別紙2-1'!F79,"")</f>
        <v/>
      </c>
      <c r="E52" s="29" t="str">
        <f>IF('別紙2-1'!G79&lt;&gt;"",'別紙2-1'!G79,"")</f>
        <v/>
      </c>
      <c r="F52" s="29" t="str">
        <f>IF('別紙2-1'!H79&lt;&gt;"",'別紙2-1'!H79,"")</f>
        <v/>
      </c>
      <c r="G52" s="29" t="str">
        <f>IF('別紙2-1'!I79&lt;&gt;"",'別紙2-1'!I79,"")</f>
        <v/>
      </c>
      <c r="H52" s="29" t="str">
        <f>IF('別紙2-1'!J79&lt;&gt;"",'別紙2-1'!J79,"")</f>
        <v/>
      </c>
      <c r="I52" s="29" t="str">
        <f>IF('別紙2-1'!K79&lt;&gt;"",'別紙2-1'!K79,"")</f>
        <v/>
      </c>
      <c r="J52" s="56"/>
    </row>
    <row r="53" spans="1:10" x14ac:dyDescent="0.2">
      <c r="A53" s="156">
        <v>49</v>
      </c>
      <c r="B53" s="29" t="str">
        <f>IF('別紙2-1'!D80&lt;&gt;"",RIGHT('別紙2-1'!D80,LEN('別紙2-1'!D80)-SEARCH(":",'別紙2-1'!D80,1)),"")</f>
        <v/>
      </c>
      <c r="C53" s="204" t="str">
        <f>IF('別紙2-1'!E80&lt;&gt;"",'別紙2-1'!E80,"")</f>
        <v/>
      </c>
      <c r="D53" s="29" t="str">
        <f>IF('別紙2-1'!F80&lt;&gt;"",'別紙2-1'!F80,"")</f>
        <v/>
      </c>
      <c r="E53" s="29" t="str">
        <f>IF('別紙2-1'!G80&lt;&gt;"",'別紙2-1'!G80,"")</f>
        <v/>
      </c>
      <c r="F53" s="29" t="str">
        <f>IF('別紙2-1'!H80&lt;&gt;"",'別紙2-1'!H80,"")</f>
        <v/>
      </c>
      <c r="G53" s="29" t="str">
        <f>IF('別紙2-1'!I80&lt;&gt;"",'別紙2-1'!I80,"")</f>
        <v/>
      </c>
      <c r="H53" s="29" t="str">
        <f>IF('別紙2-1'!J80&lt;&gt;"",'別紙2-1'!J80,"")</f>
        <v/>
      </c>
      <c r="I53" s="29" t="str">
        <f>IF('別紙2-1'!K80&lt;&gt;"",'別紙2-1'!K80,"")</f>
        <v/>
      </c>
      <c r="J53" s="56"/>
    </row>
    <row r="54" spans="1:10" x14ac:dyDescent="0.2">
      <c r="A54" s="156">
        <v>50</v>
      </c>
      <c r="B54" s="29" t="str">
        <f>IF('別紙2-1'!D81&lt;&gt;"",RIGHT('別紙2-1'!D81,LEN('別紙2-1'!D81)-SEARCH(":",'別紙2-1'!D81,1)),"")</f>
        <v/>
      </c>
      <c r="C54" s="204" t="str">
        <f>IF('別紙2-1'!E81&lt;&gt;"",'別紙2-1'!E81,"")</f>
        <v/>
      </c>
      <c r="D54" s="29" t="str">
        <f>IF('別紙2-1'!F81&lt;&gt;"",'別紙2-1'!F81,"")</f>
        <v/>
      </c>
      <c r="E54" s="29" t="str">
        <f>IF('別紙2-1'!G81&lt;&gt;"",'別紙2-1'!G81,"")</f>
        <v/>
      </c>
      <c r="F54" s="29" t="str">
        <f>IF('別紙2-1'!H81&lt;&gt;"",'別紙2-1'!H81,"")</f>
        <v/>
      </c>
      <c r="G54" s="29" t="str">
        <f>IF('別紙2-1'!I81&lt;&gt;"",'別紙2-1'!I81,"")</f>
        <v/>
      </c>
      <c r="H54" s="29" t="str">
        <f>IF('別紙2-1'!J81&lt;&gt;"",'別紙2-1'!J81,"")</f>
        <v/>
      </c>
      <c r="I54" s="29" t="str">
        <f>IF('別紙2-1'!K81&lt;&gt;"",'別紙2-1'!K81,"")</f>
        <v/>
      </c>
      <c r="J54" s="56"/>
    </row>
    <row r="55" spans="1:10" x14ac:dyDescent="0.2">
      <c r="A55" s="156">
        <v>51</v>
      </c>
      <c r="B55" s="29" t="str">
        <f>IF('別紙2-1'!D82&lt;&gt;"",RIGHT('別紙2-1'!D82,LEN('別紙2-1'!D82)-SEARCH(":",'別紙2-1'!D82,1)),"")</f>
        <v/>
      </c>
      <c r="C55" s="204" t="str">
        <f>IF('別紙2-1'!E82&lt;&gt;"",'別紙2-1'!E82,"")</f>
        <v/>
      </c>
      <c r="D55" s="29" t="str">
        <f>IF('別紙2-1'!F82&lt;&gt;"",'別紙2-1'!F82,"")</f>
        <v/>
      </c>
      <c r="E55" s="29" t="str">
        <f>IF('別紙2-1'!G82&lt;&gt;"",'別紙2-1'!G82,"")</f>
        <v/>
      </c>
      <c r="F55" s="29" t="str">
        <f>IF('別紙2-1'!H82&lt;&gt;"",'別紙2-1'!H82,"")</f>
        <v/>
      </c>
      <c r="G55" s="29" t="str">
        <f>IF('別紙2-1'!I82&lt;&gt;"",'別紙2-1'!I82,"")</f>
        <v/>
      </c>
      <c r="H55" s="29" t="str">
        <f>IF('別紙2-1'!J82&lt;&gt;"",'別紙2-1'!J82,"")</f>
        <v/>
      </c>
      <c r="I55" s="29" t="str">
        <f>IF('別紙2-1'!K82&lt;&gt;"",'別紙2-1'!K82,"")</f>
        <v/>
      </c>
      <c r="J55" s="56"/>
    </row>
    <row r="56" spans="1:10" x14ac:dyDescent="0.2">
      <c r="A56" s="156">
        <v>52</v>
      </c>
      <c r="B56" s="29" t="str">
        <f>IF('別紙2-1'!D83&lt;&gt;"",RIGHT('別紙2-1'!D83,LEN('別紙2-1'!D83)-SEARCH(":",'別紙2-1'!D83,1)),"")</f>
        <v/>
      </c>
      <c r="C56" s="204" t="str">
        <f>IF('別紙2-1'!E83&lt;&gt;"",'別紙2-1'!E83,"")</f>
        <v/>
      </c>
      <c r="D56" s="29" t="str">
        <f>IF('別紙2-1'!F83&lt;&gt;"",'別紙2-1'!F83,"")</f>
        <v/>
      </c>
      <c r="E56" s="29" t="str">
        <f>IF('別紙2-1'!G83&lt;&gt;"",'別紙2-1'!G83,"")</f>
        <v/>
      </c>
      <c r="F56" s="29" t="str">
        <f>IF('別紙2-1'!H83&lt;&gt;"",'別紙2-1'!H83,"")</f>
        <v/>
      </c>
      <c r="G56" s="29" t="str">
        <f>IF('別紙2-1'!I83&lt;&gt;"",'別紙2-1'!I83,"")</f>
        <v/>
      </c>
      <c r="H56" s="29" t="str">
        <f>IF('別紙2-1'!J83&lt;&gt;"",'別紙2-1'!J83,"")</f>
        <v/>
      </c>
      <c r="I56" s="29" t="str">
        <f>IF('別紙2-1'!K83&lt;&gt;"",'別紙2-1'!K83,"")</f>
        <v/>
      </c>
      <c r="J56" s="56"/>
    </row>
    <row r="57" spans="1:10" x14ac:dyDescent="0.2">
      <c r="A57" s="156">
        <v>53</v>
      </c>
      <c r="B57" s="29" t="str">
        <f>IF('別紙2-1'!D84&lt;&gt;"",RIGHT('別紙2-1'!D84,LEN('別紙2-1'!D84)-SEARCH(":",'別紙2-1'!D84,1)),"")</f>
        <v/>
      </c>
      <c r="C57" s="204" t="str">
        <f>IF('別紙2-1'!E84&lt;&gt;"",'別紙2-1'!E84,"")</f>
        <v/>
      </c>
      <c r="D57" s="29" t="str">
        <f>IF('別紙2-1'!F84&lt;&gt;"",'別紙2-1'!F84,"")</f>
        <v/>
      </c>
      <c r="E57" s="29" t="str">
        <f>IF('別紙2-1'!G84&lt;&gt;"",'別紙2-1'!G84,"")</f>
        <v/>
      </c>
      <c r="F57" s="29" t="str">
        <f>IF('別紙2-1'!H84&lt;&gt;"",'別紙2-1'!H84,"")</f>
        <v/>
      </c>
      <c r="G57" s="29" t="str">
        <f>IF('別紙2-1'!I84&lt;&gt;"",'別紙2-1'!I84,"")</f>
        <v/>
      </c>
      <c r="H57" s="29" t="str">
        <f>IF('別紙2-1'!J84&lt;&gt;"",'別紙2-1'!J84,"")</f>
        <v/>
      </c>
      <c r="I57" s="29" t="str">
        <f>IF('別紙2-1'!K84&lt;&gt;"",'別紙2-1'!K84,"")</f>
        <v/>
      </c>
      <c r="J57" s="56"/>
    </row>
    <row r="58" spans="1:10" x14ac:dyDescent="0.2">
      <c r="A58" s="156">
        <v>54</v>
      </c>
      <c r="B58" s="29" t="str">
        <f>IF('別紙2-1'!D85&lt;&gt;"",RIGHT('別紙2-1'!D85,LEN('別紙2-1'!D85)-SEARCH(":",'別紙2-1'!D85,1)),"")</f>
        <v/>
      </c>
      <c r="C58" s="204" t="str">
        <f>IF('別紙2-1'!E85&lt;&gt;"",'別紙2-1'!E85,"")</f>
        <v/>
      </c>
      <c r="D58" s="29" t="str">
        <f>IF('別紙2-1'!F85&lt;&gt;"",'別紙2-1'!F85,"")</f>
        <v/>
      </c>
      <c r="E58" s="29" t="str">
        <f>IF('別紙2-1'!G85&lt;&gt;"",'別紙2-1'!G85,"")</f>
        <v/>
      </c>
      <c r="F58" s="29" t="str">
        <f>IF('別紙2-1'!H85&lt;&gt;"",'別紙2-1'!H85,"")</f>
        <v/>
      </c>
      <c r="G58" s="29" t="str">
        <f>IF('別紙2-1'!I85&lt;&gt;"",'別紙2-1'!I85,"")</f>
        <v/>
      </c>
      <c r="H58" s="29" t="str">
        <f>IF('別紙2-1'!J85&lt;&gt;"",'別紙2-1'!J85,"")</f>
        <v/>
      </c>
      <c r="I58" s="29" t="str">
        <f>IF('別紙2-1'!K85&lt;&gt;"",'別紙2-1'!K85,"")</f>
        <v/>
      </c>
      <c r="J58" s="56"/>
    </row>
    <row r="59" spans="1:10" x14ac:dyDescent="0.2">
      <c r="A59" s="156">
        <v>55</v>
      </c>
      <c r="B59" s="29" t="str">
        <f>IF('別紙2-1'!D86&lt;&gt;"",RIGHT('別紙2-1'!D86,LEN('別紙2-1'!D86)-SEARCH(":",'別紙2-1'!D86,1)),"")</f>
        <v/>
      </c>
      <c r="C59" s="204" t="str">
        <f>IF('別紙2-1'!E86&lt;&gt;"",'別紙2-1'!E86,"")</f>
        <v/>
      </c>
      <c r="D59" s="29" t="str">
        <f>IF('別紙2-1'!F86&lt;&gt;"",'別紙2-1'!F86,"")</f>
        <v/>
      </c>
      <c r="E59" s="29" t="str">
        <f>IF('別紙2-1'!G86&lt;&gt;"",'別紙2-1'!G86,"")</f>
        <v/>
      </c>
      <c r="F59" s="29" t="str">
        <f>IF('別紙2-1'!H86&lt;&gt;"",'別紙2-1'!H86,"")</f>
        <v/>
      </c>
      <c r="G59" s="29" t="str">
        <f>IF('別紙2-1'!I86&lt;&gt;"",'別紙2-1'!I86,"")</f>
        <v/>
      </c>
      <c r="H59" s="29" t="str">
        <f>IF('別紙2-1'!J86&lt;&gt;"",'別紙2-1'!J86,"")</f>
        <v/>
      </c>
      <c r="I59" s="29" t="str">
        <f>IF('別紙2-1'!K86&lt;&gt;"",'別紙2-1'!K86,"")</f>
        <v/>
      </c>
      <c r="J59" s="56"/>
    </row>
    <row r="60" spans="1:10" x14ac:dyDescent="0.2">
      <c r="A60" s="156">
        <v>56</v>
      </c>
      <c r="B60" s="29" t="str">
        <f>IF('別紙2-1'!D87&lt;&gt;"",RIGHT('別紙2-1'!D87,LEN('別紙2-1'!D87)-SEARCH(":",'別紙2-1'!D87,1)),"")</f>
        <v/>
      </c>
      <c r="C60" s="204" t="str">
        <f>IF('別紙2-1'!E87&lt;&gt;"",'別紙2-1'!E87,"")</f>
        <v/>
      </c>
      <c r="D60" s="29" t="str">
        <f>IF('別紙2-1'!F87&lt;&gt;"",'別紙2-1'!F87,"")</f>
        <v/>
      </c>
      <c r="E60" s="29" t="str">
        <f>IF('別紙2-1'!G87&lt;&gt;"",'別紙2-1'!G87,"")</f>
        <v/>
      </c>
      <c r="F60" s="29" t="str">
        <f>IF('別紙2-1'!H87&lt;&gt;"",'別紙2-1'!H87,"")</f>
        <v/>
      </c>
      <c r="G60" s="29" t="str">
        <f>IF('別紙2-1'!I87&lt;&gt;"",'別紙2-1'!I87,"")</f>
        <v/>
      </c>
      <c r="H60" s="29" t="str">
        <f>IF('別紙2-1'!J87&lt;&gt;"",'別紙2-1'!J87,"")</f>
        <v/>
      </c>
      <c r="I60" s="29" t="str">
        <f>IF('別紙2-1'!K87&lt;&gt;"",'別紙2-1'!K87,"")</f>
        <v/>
      </c>
      <c r="J60" s="56"/>
    </row>
    <row r="61" spans="1:10" x14ac:dyDescent="0.2">
      <c r="A61" s="156">
        <v>57</v>
      </c>
      <c r="B61" s="29" t="str">
        <f>IF('別紙2-1'!D88&lt;&gt;"",RIGHT('別紙2-1'!D88,LEN('別紙2-1'!D88)-SEARCH(":",'別紙2-1'!D88,1)),"")</f>
        <v/>
      </c>
      <c r="C61" s="204" t="str">
        <f>IF('別紙2-1'!E88&lt;&gt;"",'別紙2-1'!E88,"")</f>
        <v/>
      </c>
      <c r="D61" s="29" t="str">
        <f>IF('別紙2-1'!F88&lt;&gt;"",'別紙2-1'!F88,"")</f>
        <v/>
      </c>
      <c r="E61" s="29" t="str">
        <f>IF('別紙2-1'!G88&lt;&gt;"",'別紙2-1'!G88,"")</f>
        <v/>
      </c>
      <c r="F61" s="29" t="str">
        <f>IF('別紙2-1'!H88&lt;&gt;"",'別紙2-1'!H88,"")</f>
        <v/>
      </c>
      <c r="G61" s="29" t="str">
        <f>IF('別紙2-1'!I88&lt;&gt;"",'別紙2-1'!I88,"")</f>
        <v/>
      </c>
      <c r="H61" s="29" t="str">
        <f>IF('別紙2-1'!J88&lt;&gt;"",'別紙2-1'!J88,"")</f>
        <v/>
      </c>
      <c r="I61" s="29" t="str">
        <f>IF('別紙2-1'!K88&lt;&gt;"",'別紙2-1'!K88,"")</f>
        <v/>
      </c>
      <c r="J61" s="56"/>
    </row>
    <row r="62" spans="1:10" x14ac:dyDescent="0.2">
      <c r="A62" s="156">
        <v>58</v>
      </c>
      <c r="B62" s="29" t="str">
        <f>IF('別紙2-1'!D89&lt;&gt;"",RIGHT('別紙2-1'!D89,LEN('別紙2-1'!D89)-SEARCH(":",'別紙2-1'!D89,1)),"")</f>
        <v/>
      </c>
      <c r="C62" s="204" t="str">
        <f>IF('別紙2-1'!E89&lt;&gt;"",'別紙2-1'!E89,"")</f>
        <v/>
      </c>
      <c r="D62" s="29" t="str">
        <f>IF('別紙2-1'!F89&lt;&gt;"",'別紙2-1'!F89,"")</f>
        <v/>
      </c>
      <c r="E62" s="29" t="str">
        <f>IF('別紙2-1'!G89&lt;&gt;"",'別紙2-1'!G89,"")</f>
        <v/>
      </c>
      <c r="F62" s="29" t="str">
        <f>IF('別紙2-1'!H89&lt;&gt;"",'別紙2-1'!H89,"")</f>
        <v/>
      </c>
      <c r="G62" s="29" t="str">
        <f>IF('別紙2-1'!I89&lt;&gt;"",'別紙2-1'!I89,"")</f>
        <v/>
      </c>
      <c r="H62" s="29" t="str">
        <f>IF('別紙2-1'!J89&lt;&gt;"",'別紙2-1'!J89,"")</f>
        <v/>
      </c>
      <c r="I62" s="29" t="str">
        <f>IF('別紙2-1'!K89&lt;&gt;"",'別紙2-1'!K89,"")</f>
        <v/>
      </c>
      <c r="J62" s="56"/>
    </row>
    <row r="63" spans="1:10" x14ac:dyDescent="0.2">
      <c r="A63" s="156">
        <v>59</v>
      </c>
      <c r="B63" s="29" t="str">
        <f>IF('別紙2-1'!D90&lt;&gt;"",RIGHT('別紙2-1'!D90,LEN('別紙2-1'!D90)-SEARCH(":",'別紙2-1'!D90,1)),"")</f>
        <v/>
      </c>
      <c r="C63" s="204" t="str">
        <f>IF('別紙2-1'!E90&lt;&gt;"",'別紙2-1'!E90,"")</f>
        <v/>
      </c>
      <c r="D63" s="29" t="str">
        <f>IF('別紙2-1'!F90&lt;&gt;"",'別紙2-1'!F90,"")</f>
        <v/>
      </c>
      <c r="E63" s="29" t="str">
        <f>IF('別紙2-1'!G90&lt;&gt;"",'別紙2-1'!G90,"")</f>
        <v/>
      </c>
      <c r="F63" s="29" t="str">
        <f>IF('別紙2-1'!H90&lt;&gt;"",'別紙2-1'!H90,"")</f>
        <v/>
      </c>
      <c r="G63" s="29" t="str">
        <f>IF('別紙2-1'!I90&lt;&gt;"",'別紙2-1'!I90,"")</f>
        <v/>
      </c>
      <c r="H63" s="29" t="str">
        <f>IF('別紙2-1'!J90&lt;&gt;"",'別紙2-1'!J90,"")</f>
        <v/>
      </c>
      <c r="I63" s="29" t="str">
        <f>IF('別紙2-1'!K90&lt;&gt;"",'別紙2-1'!K90,"")</f>
        <v/>
      </c>
      <c r="J63" s="56"/>
    </row>
    <row r="64" spans="1:10" x14ac:dyDescent="0.2">
      <c r="A64" s="156">
        <v>60</v>
      </c>
      <c r="B64" s="29" t="str">
        <f>IF('別紙2-1'!D91&lt;&gt;"",RIGHT('別紙2-1'!D91,LEN('別紙2-1'!D91)-SEARCH(":",'別紙2-1'!D91,1)),"")</f>
        <v/>
      </c>
      <c r="C64" s="204" t="str">
        <f>IF('別紙2-1'!E91&lt;&gt;"",'別紙2-1'!E91,"")</f>
        <v/>
      </c>
      <c r="D64" s="29" t="str">
        <f>IF('別紙2-1'!F91&lt;&gt;"",'別紙2-1'!F91,"")</f>
        <v/>
      </c>
      <c r="E64" s="29" t="str">
        <f>IF('別紙2-1'!G91&lt;&gt;"",'別紙2-1'!G91,"")</f>
        <v/>
      </c>
      <c r="F64" s="29" t="str">
        <f>IF('別紙2-1'!H91&lt;&gt;"",'別紙2-1'!H91,"")</f>
        <v/>
      </c>
      <c r="G64" s="29" t="str">
        <f>IF('別紙2-1'!I91&lt;&gt;"",'別紙2-1'!I91,"")</f>
        <v/>
      </c>
      <c r="H64" s="29" t="str">
        <f>IF('別紙2-1'!J91&lt;&gt;"",'別紙2-1'!J91,"")</f>
        <v/>
      </c>
      <c r="I64" s="29" t="str">
        <f>IF('別紙2-1'!K91&lt;&gt;"",'別紙2-1'!K91,"")</f>
        <v/>
      </c>
      <c r="J64" s="56"/>
    </row>
    <row r="65" spans="1:10" x14ac:dyDescent="0.2">
      <c r="A65" s="156">
        <v>61</v>
      </c>
      <c r="B65" s="29" t="str">
        <f>IF('別紙2-1'!D104&lt;&gt;"",RIGHT('別紙2-1'!D104,LEN('別紙2-1'!D104)-SEARCH(":",'別紙2-1'!D104,1)),"")</f>
        <v/>
      </c>
      <c r="C65" s="204" t="str">
        <f>IF('別紙2-1'!E104&lt;&gt;"",'別紙2-1'!E104,"")</f>
        <v/>
      </c>
      <c r="D65" s="29" t="str">
        <f>IF('別紙2-1'!F104&lt;&gt;"",'別紙2-1'!F104,"")</f>
        <v/>
      </c>
      <c r="E65" s="29" t="str">
        <f>IF('別紙2-1'!G104&lt;&gt;"",'別紙2-1'!G104,"")</f>
        <v/>
      </c>
      <c r="F65" s="29" t="str">
        <f>IF('別紙2-1'!H104&lt;&gt;"",'別紙2-1'!H104,"")</f>
        <v/>
      </c>
      <c r="G65" s="29" t="str">
        <f>IF('別紙2-1'!I104&lt;&gt;"",'別紙2-1'!I104,"")</f>
        <v/>
      </c>
      <c r="H65" s="29" t="str">
        <f>IF('別紙2-1'!J104&lt;&gt;"",'別紙2-1'!J104,"")</f>
        <v/>
      </c>
      <c r="I65" s="29" t="str">
        <f>IF('別紙2-1'!K104&lt;&gt;"",'別紙2-1'!K104,"")</f>
        <v/>
      </c>
      <c r="J65" s="56"/>
    </row>
    <row r="66" spans="1:10" x14ac:dyDescent="0.2">
      <c r="A66" s="156">
        <v>62</v>
      </c>
      <c r="B66" s="29" t="str">
        <f>IF('別紙2-1'!D105&lt;&gt;"",RIGHT('別紙2-1'!D105,LEN('別紙2-1'!D105)-SEARCH(":",'別紙2-1'!D105,1)),"")</f>
        <v/>
      </c>
      <c r="C66" s="204" t="str">
        <f>IF('別紙2-1'!E105&lt;&gt;"",'別紙2-1'!E105,"")</f>
        <v/>
      </c>
      <c r="D66" s="29" t="str">
        <f>IF('別紙2-1'!F105&lt;&gt;"",'別紙2-1'!F105,"")</f>
        <v/>
      </c>
      <c r="E66" s="29" t="str">
        <f>IF('別紙2-1'!G105&lt;&gt;"",'別紙2-1'!G105,"")</f>
        <v/>
      </c>
      <c r="F66" s="29" t="str">
        <f>IF('別紙2-1'!H105&lt;&gt;"",'別紙2-1'!H105,"")</f>
        <v/>
      </c>
      <c r="G66" s="29" t="str">
        <f>IF('別紙2-1'!I105&lt;&gt;"",'別紙2-1'!I105,"")</f>
        <v/>
      </c>
      <c r="H66" s="29" t="str">
        <f>IF('別紙2-1'!J105&lt;&gt;"",'別紙2-1'!J105,"")</f>
        <v/>
      </c>
      <c r="I66" s="29" t="str">
        <f>IF('別紙2-1'!K105&lt;&gt;"",'別紙2-1'!K105,"")</f>
        <v/>
      </c>
      <c r="J66" s="56"/>
    </row>
    <row r="67" spans="1:10" x14ac:dyDescent="0.2">
      <c r="A67" s="156">
        <v>63</v>
      </c>
      <c r="B67" s="29" t="str">
        <f>IF('別紙2-1'!D106&lt;&gt;"",RIGHT('別紙2-1'!D106,LEN('別紙2-1'!D106)-SEARCH(":",'別紙2-1'!D106,1)),"")</f>
        <v/>
      </c>
      <c r="C67" s="204" t="str">
        <f>IF('別紙2-1'!E106&lt;&gt;"",'別紙2-1'!E106,"")</f>
        <v/>
      </c>
      <c r="D67" s="29" t="str">
        <f>IF('別紙2-1'!F106&lt;&gt;"",'別紙2-1'!F106,"")</f>
        <v/>
      </c>
      <c r="E67" s="29" t="str">
        <f>IF('別紙2-1'!G106&lt;&gt;"",'別紙2-1'!G106,"")</f>
        <v/>
      </c>
      <c r="F67" s="29" t="str">
        <f>IF('別紙2-1'!H106&lt;&gt;"",'別紙2-1'!H106,"")</f>
        <v/>
      </c>
      <c r="G67" s="29" t="str">
        <f>IF('別紙2-1'!I106&lt;&gt;"",'別紙2-1'!I106,"")</f>
        <v/>
      </c>
      <c r="H67" s="29" t="str">
        <f>IF('別紙2-1'!J106&lt;&gt;"",'別紙2-1'!J106,"")</f>
        <v/>
      </c>
      <c r="I67" s="29" t="str">
        <f>IF('別紙2-1'!K106&lt;&gt;"",'別紙2-1'!K106,"")</f>
        <v/>
      </c>
      <c r="J67" s="56"/>
    </row>
    <row r="68" spans="1:10" x14ac:dyDescent="0.2">
      <c r="A68" s="156">
        <v>64</v>
      </c>
      <c r="B68" s="29" t="str">
        <f>IF('別紙2-1'!D107&lt;&gt;"",RIGHT('別紙2-1'!D107,LEN('別紙2-1'!D107)-SEARCH(":",'別紙2-1'!D107,1)),"")</f>
        <v/>
      </c>
      <c r="C68" s="204" t="str">
        <f>IF('別紙2-1'!E107&lt;&gt;"",'別紙2-1'!E107,"")</f>
        <v/>
      </c>
      <c r="D68" s="29" t="str">
        <f>IF('別紙2-1'!F107&lt;&gt;"",'別紙2-1'!F107,"")</f>
        <v/>
      </c>
      <c r="E68" s="29" t="str">
        <f>IF('別紙2-1'!G107&lt;&gt;"",'別紙2-1'!G107,"")</f>
        <v/>
      </c>
      <c r="F68" s="29" t="str">
        <f>IF('別紙2-1'!H107&lt;&gt;"",'別紙2-1'!H107,"")</f>
        <v/>
      </c>
      <c r="G68" s="29" t="str">
        <f>IF('別紙2-1'!I107&lt;&gt;"",'別紙2-1'!I107,"")</f>
        <v/>
      </c>
      <c r="H68" s="29" t="str">
        <f>IF('別紙2-1'!J107&lt;&gt;"",'別紙2-1'!J107,"")</f>
        <v/>
      </c>
      <c r="I68" s="29" t="str">
        <f>IF('別紙2-1'!K107&lt;&gt;"",'別紙2-1'!K107,"")</f>
        <v/>
      </c>
      <c r="J68" s="56"/>
    </row>
    <row r="69" spans="1:10" x14ac:dyDescent="0.2">
      <c r="A69" s="156">
        <v>65</v>
      </c>
      <c r="B69" s="29" t="str">
        <f>IF('別紙2-1'!D108&lt;&gt;"",RIGHT('別紙2-1'!D108,LEN('別紙2-1'!D108)-SEARCH(":",'別紙2-1'!D108,1)),"")</f>
        <v/>
      </c>
      <c r="C69" s="204" t="str">
        <f>IF('別紙2-1'!E108&lt;&gt;"",'別紙2-1'!E108,"")</f>
        <v/>
      </c>
      <c r="D69" s="29" t="str">
        <f>IF('別紙2-1'!F108&lt;&gt;"",'別紙2-1'!F108,"")</f>
        <v/>
      </c>
      <c r="E69" s="29" t="str">
        <f>IF('別紙2-1'!G108&lt;&gt;"",'別紙2-1'!G108,"")</f>
        <v/>
      </c>
      <c r="F69" s="29" t="str">
        <f>IF('別紙2-1'!H108&lt;&gt;"",'別紙2-1'!H108,"")</f>
        <v/>
      </c>
      <c r="G69" s="29" t="str">
        <f>IF('別紙2-1'!I108&lt;&gt;"",'別紙2-1'!I108,"")</f>
        <v/>
      </c>
      <c r="H69" s="29" t="str">
        <f>IF('別紙2-1'!J108&lt;&gt;"",'別紙2-1'!J108,"")</f>
        <v/>
      </c>
      <c r="I69" s="29" t="str">
        <f>IF('別紙2-1'!K108&lt;&gt;"",'別紙2-1'!K108,"")</f>
        <v/>
      </c>
      <c r="J69" s="56"/>
    </row>
    <row r="70" spans="1:10" x14ac:dyDescent="0.2">
      <c r="A70" s="156">
        <v>66</v>
      </c>
      <c r="B70" s="29" t="str">
        <f>IF('別紙2-1'!D109&lt;&gt;"",RIGHT('別紙2-1'!D109,LEN('別紙2-1'!D109)-SEARCH(":",'別紙2-1'!D109,1)),"")</f>
        <v/>
      </c>
      <c r="C70" s="204" t="str">
        <f>IF('別紙2-1'!E109&lt;&gt;"",'別紙2-1'!E109,"")</f>
        <v/>
      </c>
      <c r="D70" s="29" t="str">
        <f>IF('別紙2-1'!F109&lt;&gt;"",'別紙2-1'!F109,"")</f>
        <v/>
      </c>
      <c r="E70" s="29" t="str">
        <f>IF('別紙2-1'!G109&lt;&gt;"",'別紙2-1'!G109,"")</f>
        <v/>
      </c>
      <c r="F70" s="29" t="str">
        <f>IF('別紙2-1'!H109&lt;&gt;"",'別紙2-1'!H109,"")</f>
        <v/>
      </c>
      <c r="G70" s="29" t="str">
        <f>IF('別紙2-1'!I109&lt;&gt;"",'別紙2-1'!I109,"")</f>
        <v/>
      </c>
      <c r="H70" s="29" t="str">
        <f>IF('別紙2-1'!J109&lt;&gt;"",'別紙2-1'!J109,"")</f>
        <v/>
      </c>
      <c r="I70" s="29" t="str">
        <f>IF('別紙2-1'!K109&lt;&gt;"",'別紙2-1'!K109,"")</f>
        <v/>
      </c>
      <c r="J70" s="56"/>
    </row>
    <row r="71" spans="1:10" x14ac:dyDescent="0.2">
      <c r="A71" s="156">
        <v>67</v>
      </c>
      <c r="B71" s="29" t="str">
        <f>IF('別紙2-1'!D110&lt;&gt;"",RIGHT('別紙2-1'!D110,LEN('別紙2-1'!D110)-SEARCH(":",'別紙2-1'!D110,1)),"")</f>
        <v/>
      </c>
      <c r="C71" s="204" t="str">
        <f>IF('別紙2-1'!E110&lt;&gt;"",'別紙2-1'!E110,"")</f>
        <v/>
      </c>
      <c r="D71" s="29" t="str">
        <f>IF('別紙2-1'!F110&lt;&gt;"",'別紙2-1'!F110,"")</f>
        <v/>
      </c>
      <c r="E71" s="29" t="str">
        <f>IF('別紙2-1'!G110&lt;&gt;"",'別紙2-1'!G110,"")</f>
        <v/>
      </c>
      <c r="F71" s="29" t="str">
        <f>IF('別紙2-1'!H110&lt;&gt;"",'別紙2-1'!H110,"")</f>
        <v/>
      </c>
      <c r="G71" s="29" t="str">
        <f>IF('別紙2-1'!I110&lt;&gt;"",'別紙2-1'!I110,"")</f>
        <v/>
      </c>
      <c r="H71" s="29" t="str">
        <f>IF('別紙2-1'!J110&lt;&gt;"",'別紙2-1'!J110,"")</f>
        <v/>
      </c>
      <c r="I71" s="29" t="str">
        <f>IF('別紙2-1'!K110&lt;&gt;"",'別紙2-1'!K110,"")</f>
        <v/>
      </c>
      <c r="J71" s="56"/>
    </row>
    <row r="72" spans="1:10" x14ac:dyDescent="0.2">
      <c r="A72" s="156">
        <v>68</v>
      </c>
      <c r="B72" s="29" t="str">
        <f>IF('別紙2-1'!D111&lt;&gt;"",RIGHT('別紙2-1'!D111,LEN('別紙2-1'!D111)-SEARCH(":",'別紙2-1'!D111,1)),"")</f>
        <v/>
      </c>
      <c r="C72" s="204" t="str">
        <f>IF('別紙2-1'!E111&lt;&gt;"",'別紙2-1'!E111,"")</f>
        <v/>
      </c>
      <c r="D72" s="29" t="str">
        <f>IF('別紙2-1'!F111&lt;&gt;"",'別紙2-1'!F111,"")</f>
        <v/>
      </c>
      <c r="E72" s="29" t="str">
        <f>IF('別紙2-1'!G111&lt;&gt;"",'別紙2-1'!G111,"")</f>
        <v/>
      </c>
      <c r="F72" s="29" t="str">
        <f>IF('別紙2-1'!H111&lt;&gt;"",'別紙2-1'!H111,"")</f>
        <v/>
      </c>
      <c r="G72" s="29" t="str">
        <f>IF('別紙2-1'!I111&lt;&gt;"",'別紙2-1'!I111,"")</f>
        <v/>
      </c>
      <c r="H72" s="29" t="str">
        <f>IF('別紙2-1'!J111&lt;&gt;"",'別紙2-1'!J111,"")</f>
        <v/>
      </c>
      <c r="I72" s="29" t="str">
        <f>IF('別紙2-1'!K111&lt;&gt;"",'別紙2-1'!K111,"")</f>
        <v/>
      </c>
      <c r="J72" s="56"/>
    </row>
    <row r="73" spans="1:10" x14ac:dyDescent="0.2">
      <c r="A73" s="156">
        <v>69</v>
      </c>
      <c r="B73" s="29" t="str">
        <f>IF('別紙2-1'!D112&lt;&gt;"",RIGHT('別紙2-1'!D112,LEN('別紙2-1'!D112)-SEARCH(":",'別紙2-1'!D112,1)),"")</f>
        <v/>
      </c>
      <c r="C73" s="204" t="str">
        <f>IF('別紙2-1'!E112&lt;&gt;"",'別紙2-1'!E112,"")</f>
        <v/>
      </c>
      <c r="D73" s="29" t="str">
        <f>IF('別紙2-1'!F112&lt;&gt;"",'別紙2-1'!F112,"")</f>
        <v/>
      </c>
      <c r="E73" s="29" t="str">
        <f>IF('別紙2-1'!G112&lt;&gt;"",'別紙2-1'!G112,"")</f>
        <v/>
      </c>
      <c r="F73" s="29" t="str">
        <f>IF('別紙2-1'!H112&lt;&gt;"",'別紙2-1'!H112,"")</f>
        <v/>
      </c>
      <c r="G73" s="29" t="str">
        <f>IF('別紙2-1'!I112&lt;&gt;"",'別紙2-1'!I112,"")</f>
        <v/>
      </c>
      <c r="H73" s="29" t="str">
        <f>IF('別紙2-1'!J112&lt;&gt;"",'別紙2-1'!J112,"")</f>
        <v/>
      </c>
      <c r="I73" s="29" t="str">
        <f>IF('別紙2-1'!K112&lt;&gt;"",'別紙2-1'!K112,"")</f>
        <v/>
      </c>
      <c r="J73" s="56"/>
    </row>
    <row r="74" spans="1:10" x14ac:dyDescent="0.2">
      <c r="A74" s="156">
        <v>70</v>
      </c>
      <c r="B74" s="29" t="str">
        <f>IF('別紙2-1'!D113&lt;&gt;"",RIGHT('別紙2-1'!D113,LEN('別紙2-1'!D113)-SEARCH(":",'別紙2-1'!D113,1)),"")</f>
        <v/>
      </c>
      <c r="C74" s="204" t="str">
        <f>IF('別紙2-1'!E113&lt;&gt;"",'別紙2-1'!E113,"")</f>
        <v/>
      </c>
      <c r="D74" s="29" t="str">
        <f>IF('別紙2-1'!F113&lt;&gt;"",'別紙2-1'!F113,"")</f>
        <v/>
      </c>
      <c r="E74" s="29" t="str">
        <f>IF('別紙2-1'!G113&lt;&gt;"",'別紙2-1'!G113,"")</f>
        <v/>
      </c>
      <c r="F74" s="29" t="str">
        <f>IF('別紙2-1'!H113&lt;&gt;"",'別紙2-1'!H113,"")</f>
        <v/>
      </c>
      <c r="G74" s="29" t="str">
        <f>IF('別紙2-1'!I113&lt;&gt;"",'別紙2-1'!I113,"")</f>
        <v/>
      </c>
      <c r="H74" s="29" t="str">
        <f>IF('別紙2-1'!J113&lt;&gt;"",'別紙2-1'!J113,"")</f>
        <v/>
      </c>
      <c r="I74" s="29" t="str">
        <f>IF('別紙2-1'!K113&lt;&gt;"",'別紙2-1'!K113,"")</f>
        <v/>
      </c>
      <c r="J74" s="56"/>
    </row>
    <row r="75" spans="1:10" x14ac:dyDescent="0.2">
      <c r="A75" s="156">
        <v>71</v>
      </c>
      <c r="B75" s="29" t="str">
        <f>IF('別紙2-1'!D114&lt;&gt;"",RIGHT('別紙2-1'!D114,LEN('別紙2-1'!D114)-SEARCH(":",'別紙2-1'!D114,1)),"")</f>
        <v/>
      </c>
      <c r="C75" s="204" t="str">
        <f>IF('別紙2-1'!E114&lt;&gt;"",'別紙2-1'!E114,"")</f>
        <v/>
      </c>
      <c r="D75" s="29" t="str">
        <f>IF('別紙2-1'!F114&lt;&gt;"",'別紙2-1'!F114,"")</f>
        <v/>
      </c>
      <c r="E75" s="29" t="str">
        <f>IF('別紙2-1'!G114&lt;&gt;"",'別紙2-1'!G114,"")</f>
        <v/>
      </c>
      <c r="F75" s="29" t="str">
        <f>IF('別紙2-1'!H114&lt;&gt;"",'別紙2-1'!H114,"")</f>
        <v/>
      </c>
      <c r="G75" s="29" t="str">
        <f>IF('別紙2-1'!I114&lt;&gt;"",'別紙2-1'!I114,"")</f>
        <v/>
      </c>
      <c r="H75" s="29" t="str">
        <f>IF('別紙2-1'!J114&lt;&gt;"",'別紙2-1'!J114,"")</f>
        <v/>
      </c>
      <c r="I75" s="29" t="str">
        <f>IF('別紙2-1'!K114&lt;&gt;"",'別紙2-1'!K114,"")</f>
        <v/>
      </c>
      <c r="J75" s="56"/>
    </row>
    <row r="76" spans="1:10" x14ac:dyDescent="0.2">
      <c r="A76" s="156">
        <v>72</v>
      </c>
      <c r="B76" s="29" t="str">
        <f>IF('別紙2-1'!D115&lt;&gt;"",RIGHT('別紙2-1'!D115,LEN('別紙2-1'!D115)-SEARCH(":",'別紙2-1'!D115,1)),"")</f>
        <v/>
      </c>
      <c r="C76" s="204" t="str">
        <f>IF('別紙2-1'!E115&lt;&gt;"",'別紙2-1'!E115,"")</f>
        <v/>
      </c>
      <c r="D76" s="29" t="str">
        <f>IF('別紙2-1'!F115&lt;&gt;"",'別紙2-1'!F115,"")</f>
        <v/>
      </c>
      <c r="E76" s="29" t="str">
        <f>IF('別紙2-1'!G115&lt;&gt;"",'別紙2-1'!G115,"")</f>
        <v/>
      </c>
      <c r="F76" s="29" t="str">
        <f>IF('別紙2-1'!H115&lt;&gt;"",'別紙2-1'!H115,"")</f>
        <v/>
      </c>
      <c r="G76" s="29" t="str">
        <f>IF('別紙2-1'!I115&lt;&gt;"",'別紙2-1'!I115,"")</f>
        <v/>
      </c>
      <c r="H76" s="29" t="str">
        <f>IF('別紙2-1'!J115&lt;&gt;"",'別紙2-1'!J115,"")</f>
        <v/>
      </c>
      <c r="I76" s="29" t="str">
        <f>IF('別紙2-1'!K115&lt;&gt;"",'別紙2-1'!K115,"")</f>
        <v/>
      </c>
      <c r="J76" s="56"/>
    </row>
    <row r="77" spans="1:10" x14ac:dyDescent="0.2">
      <c r="A77" s="156">
        <v>73</v>
      </c>
      <c r="B77" s="29" t="str">
        <f>IF('別紙2-1'!D116&lt;&gt;"",RIGHT('別紙2-1'!D116,LEN('別紙2-1'!D116)-SEARCH(":",'別紙2-1'!D116,1)),"")</f>
        <v/>
      </c>
      <c r="C77" s="204" t="str">
        <f>IF('別紙2-1'!E116&lt;&gt;"",'別紙2-1'!E116,"")</f>
        <v/>
      </c>
      <c r="D77" s="29" t="str">
        <f>IF('別紙2-1'!F116&lt;&gt;"",'別紙2-1'!F116,"")</f>
        <v/>
      </c>
      <c r="E77" s="29" t="str">
        <f>IF('別紙2-1'!G116&lt;&gt;"",'別紙2-1'!G116,"")</f>
        <v/>
      </c>
      <c r="F77" s="29" t="str">
        <f>IF('別紙2-1'!H116&lt;&gt;"",'別紙2-1'!H116,"")</f>
        <v/>
      </c>
      <c r="G77" s="29" t="str">
        <f>IF('別紙2-1'!I116&lt;&gt;"",'別紙2-1'!I116,"")</f>
        <v/>
      </c>
      <c r="H77" s="29" t="str">
        <f>IF('別紙2-1'!J116&lt;&gt;"",'別紙2-1'!J116,"")</f>
        <v/>
      </c>
      <c r="I77" s="29" t="str">
        <f>IF('別紙2-1'!K116&lt;&gt;"",'別紙2-1'!K116,"")</f>
        <v/>
      </c>
      <c r="J77" s="56"/>
    </row>
    <row r="78" spans="1:10" x14ac:dyDescent="0.2">
      <c r="A78" s="156">
        <v>74</v>
      </c>
      <c r="B78" s="29" t="str">
        <f>IF('別紙2-1'!D117&lt;&gt;"",RIGHT('別紙2-1'!D117,LEN('別紙2-1'!D117)-SEARCH(":",'別紙2-1'!D117,1)),"")</f>
        <v/>
      </c>
      <c r="C78" s="204" t="str">
        <f>IF('別紙2-1'!E117&lt;&gt;"",'別紙2-1'!E117,"")</f>
        <v/>
      </c>
      <c r="D78" s="29" t="str">
        <f>IF('別紙2-1'!F117&lt;&gt;"",'別紙2-1'!F117,"")</f>
        <v/>
      </c>
      <c r="E78" s="29" t="str">
        <f>IF('別紙2-1'!G117&lt;&gt;"",'別紙2-1'!G117,"")</f>
        <v/>
      </c>
      <c r="F78" s="29" t="str">
        <f>IF('別紙2-1'!H117&lt;&gt;"",'別紙2-1'!H117,"")</f>
        <v/>
      </c>
      <c r="G78" s="29" t="str">
        <f>IF('別紙2-1'!I117&lt;&gt;"",'別紙2-1'!I117,"")</f>
        <v/>
      </c>
      <c r="H78" s="29" t="str">
        <f>IF('別紙2-1'!J117&lt;&gt;"",'別紙2-1'!J117,"")</f>
        <v/>
      </c>
      <c r="I78" s="29" t="str">
        <f>IF('別紙2-1'!K117&lt;&gt;"",'別紙2-1'!K117,"")</f>
        <v/>
      </c>
      <c r="J78" s="56"/>
    </row>
    <row r="79" spans="1:10" x14ac:dyDescent="0.2">
      <c r="A79" s="156">
        <v>75</v>
      </c>
      <c r="B79" s="29" t="str">
        <f>IF('別紙2-1'!D118&lt;&gt;"",RIGHT('別紙2-1'!D118,LEN('別紙2-1'!D118)-SEARCH(":",'別紙2-1'!D118,1)),"")</f>
        <v/>
      </c>
      <c r="C79" s="204" t="str">
        <f>IF('別紙2-1'!E118&lt;&gt;"",'別紙2-1'!E118,"")</f>
        <v/>
      </c>
      <c r="D79" s="29" t="str">
        <f>IF('別紙2-1'!F118&lt;&gt;"",'別紙2-1'!F118,"")</f>
        <v/>
      </c>
      <c r="E79" s="29" t="str">
        <f>IF('別紙2-1'!G118&lt;&gt;"",'別紙2-1'!G118,"")</f>
        <v/>
      </c>
      <c r="F79" s="29" t="str">
        <f>IF('別紙2-1'!H118&lt;&gt;"",'別紙2-1'!H118,"")</f>
        <v/>
      </c>
      <c r="G79" s="29" t="str">
        <f>IF('別紙2-1'!I118&lt;&gt;"",'別紙2-1'!I118,"")</f>
        <v/>
      </c>
      <c r="H79" s="29" t="str">
        <f>IF('別紙2-1'!J118&lt;&gt;"",'別紙2-1'!J118,"")</f>
        <v/>
      </c>
      <c r="I79" s="29" t="str">
        <f>IF('別紙2-1'!K118&lt;&gt;"",'別紙2-1'!K118,"")</f>
        <v/>
      </c>
      <c r="J79" s="56"/>
    </row>
    <row r="80" spans="1:10" x14ac:dyDescent="0.2">
      <c r="A80" s="156">
        <v>76</v>
      </c>
      <c r="B80" s="29" t="str">
        <f>IF('別紙2-1'!D119&lt;&gt;"",RIGHT('別紙2-1'!D119,LEN('別紙2-1'!D119)-SEARCH(":",'別紙2-1'!D119,1)),"")</f>
        <v/>
      </c>
      <c r="C80" s="204" t="str">
        <f>IF('別紙2-1'!E119&lt;&gt;"",'別紙2-1'!E119,"")</f>
        <v/>
      </c>
      <c r="D80" s="29" t="str">
        <f>IF('別紙2-1'!F119&lt;&gt;"",'別紙2-1'!F119,"")</f>
        <v/>
      </c>
      <c r="E80" s="29" t="str">
        <f>IF('別紙2-1'!G119&lt;&gt;"",'別紙2-1'!G119,"")</f>
        <v/>
      </c>
      <c r="F80" s="29" t="str">
        <f>IF('別紙2-1'!H119&lt;&gt;"",'別紙2-1'!H119,"")</f>
        <v/>
      </c>
      <c r="G80" s="29" t="str">
        <f>IF('別紙2-1'!I119&lt;&gt;"",'別紙2-1'!I119,"")</f>
        <v/>
      </c>
      <c r="H80" s="29" t="str">
        <f>IF('別紙2-1'!J119&lt;&gt;"",'別紙2-1'!J119,"")</f>
        <v/>
      </c>
      <c r="I80" s="29" t="str">
        <f>IF('別紙2-1'!K119&lt;&gt;"",'別紙2-1'!K119,"")</f>
        <v/>
      </c>
      <c r="J80" s="56"/>
    </row>
    <row r="81" spans="1:10" x14ac:dyDescent="0.2">
      <c r="A81" s="156">
        <v>77</v>
      </c>
      <c r="B81" s="29" t="str">
        <f>IF('別紙2-1'!D120&lt;&gt;"",RIGHT('別紙2-1'!D120,LEN('別紙2-1'!D120)-SEARCH(":",'別紙2-1'!D120,1)),"")</f>
        <v/>
      </c>
      <c r="C81" s="204" t="str">
        <f>IF('別紙2-1'!E120&lt;&gt;"",'別紙2-1'!E120,"")</f>
        <v/>
      </c>
      <c r="D81" s="29" t="str">
        <f>IF('別紙2-1'!F120&lt;&gt;"",'別紙2-1'!F120,"")</f>
        <v/>
      </c>
      <c r="E81" s="29" t="str">
        <f>IF('別紙2-1'!G120&lt;&gt;"",'別紙2-1'!G120,"")</f>
        <v/>
      </c>
      <c r="F81" s="29" t="str">
        <f>IF('別紙2-1'!H120&lt;&gt;"",'別紙2-1'!H120,"")</f>
        <v/>
      </c>
      <c r="G81" s="29" t="str">
        <f>IF('別紙2-1'!I120&lt;&gt;"",'別紙2-1'!I120,"")</f>
        <v/>
      </c>
      <c r="H81" s="29" t="str">
        <f>IF('別紙2-1'!J120&lt;&gt;"",'別紙2-1'!J120,"")</f>
        <v/>
      </c>
      <c r="I81" s="29" t="str">
        <f>IF('別紙2-1'!K120&lt;&gt;"",'別紙2-1'!K120,"")</f>
        <v/>
      </c>
      <c r="J81" s="56"/>
    </row>
    <row r="82" spans="1:10" x14ac:dyDescent="0.2">
      <c r="A82" s="156">
        <v>78</v>
      </c>
      <c r="B82" s="29" t="str">
        <f>IF('別紙2-1'!D121&lt;&gt;"",RIGHT('別紙2-1'!D121,LEN('別紙2-1'!D121)-SEARCH(":",'別紙2-1'!D121,1)),"")</f>
        <v/>
      </c>
      <c r="C82" s="204" t="str">
        <f>IF('別紙2-1'!E121&lt;&gt;"",'別紙2-1'!E121,"")</f>
        <v/>
      </c>
      <c r="D82" s="29" t="str">
        <f>IF('別紙2-1'!F121&lt;&gt;"",'別紙2-1'!F121,"")</f>
        <v/>
      </c>
      <c r="E82" s="29" t="str">
        <f>IF('別紙2-1'!G121&lt;&gt;"",'別紙2-1'!G121,"")</f>
        <v/>
      </c>
      <c r="F82" s="29" t="str">
        <f>IF('別紙2-1'!H121&lt;&gt;"",'別紙2-1'!H121,"")</f>
        <v/>
      </c>
      <c r="G82" s="29" t="str">
        <f>IF('別紙2-1'!I121&lt;&gt;"",'別紙2-1'!I121,"")</f>
        <v/>
      </c>
      <c r="H82" s="29" t="str">
        <f>IF('別紙2-1'!J121&lt;&gt;"",'別紙2-1'!J121,"")</f>
        <v/>
      </c>
      <c r="I82" s="29" t="str">
        <f>IF('別紙2-1'!K121&lt;&gt;"",'別紙2-1'!K121,"")</f>
        <v/>
      </c>
      <c r="J82" s="56"/>
    </row>
    <row r="83" spans="1:10" x14ac:dyDescent="0.2">
      <c r="A83" s="156">
        <v>79</v>
      </c>
      <c r="B83" s="29" t="str">
        <f>IF('別紙2-1'!D122&lt;&gt;"",RIGHT('別紙2-1'!D122,LEN('別紙2-1'!D122)-SEARCH(":",'別紙2-1'!D122,1)),"")</f>
        <v/>
      </c>
      <c r="C83" s="204" t="str">
        <f>IF('別紙2-1'!E122&lt;&gt;"",'別紙2-1'!E122,"")</f>
        <v/>
      </c>
      <c r="D83" s="29" t="str">
        <f>IF('別紙2-1'!F122&lt;&gt;"",'別紙2-1'!F122,"")</f>
        <v/>
      </c>
      <c r="E83" s="29" t="str">
        <f>IF('別紙2-1'!G122&lt;&gt;"",'別紙2-1'!G122,"")</f>
        <v/>
      </c>
      <c r="F83" s="29" t="str">
        <f>IF('別紙2-1'!H122&lt;&gt;"",'別紙2-1'!H122,"")</f>
        <v/>
      </c>
      <c r="G83" s="29" t="str">
        <f>IF('別紙2-1'!I122&lt;&gt;"",'別紙2-1'!I122,"")</f>
        <v/>
      </c>
      <c r="H83" s="29" t="str">
        <f>IF('別紙2-1'!J122&lt;&gt;"",'別紙2-1'!J122,"")</f>
        <v/>
      </c>
      <c r="I83" s="29" t="str">
        <f>IF('別紙2-1'!K122&lt;&gt;"",'別紙2-1'!K122,"")</f>
        <v/>
      </c>
      <c r="J83" s="56"/>
    </row>
    <row r="84" spans="1:10" x14ac:dyDescent="0.2">
      <c r="A84" s="156">
        <v>80</v>
      </c>
      <c r="B84" s="29" t="str">
        <f>IF('別紙2-1'!D123&lt;&gt;"",RIGHT('別紙2-1'!D123,LEN('別紙2-1'!D123)-SEARCH(":",'別紙2-1'!D123,1)),"")</f>
        <v/>
      </c>
      <c r="C84" s="204" t="str">
        <f>IF('別紙2-1'!E123&lt;&gt;"",'別紙2-1'!E123,"")</f>
        <v/>
      </c>
      <c r="D84" s="29" t="str">
        <f>IF('別紙2-1'!F123&lt;&gt;"",'別紙2-1'!F123,"")</f>
        <v/>
      </c>
      <c r="E84" s="29" t="str">
        <f>IF('別紙2-1'!G123&lt;&gt;"",'別紙2-1'!G123,"")</f>
        <v/>
      </c>
      <c r="F84" s="29" t="str">
        <f>IF('別紙2-1'!H123&lt;&gt;"",'別紙2-1'!H123,"")</f>
        <v/>
      </c>
      <c r="G84" s="29" t="str">
        <f>IF('別紙2-1'!I123&lt;&gt;"",'別紙2-1'!I123,"")</f>
        <v/>
      </c>
      <c r="H84" s="29" t="str">
        <f>IF('別紙2-1'!J123&lt;&gt;"",'別紙2-1'!J123,"")</f>
        <v/>
      </c>
      <c r="I84" s="29" t="str">
        <f>IF('別紙2-1'!K123&lt;&gt;"",'別紙2-1'!K123,"")</f>
        <v/>
      </c>
      <c r="J84" s="56"/>
    </row>
    <row r="85" spans="1:10" x14ac:dyDescent="0.2">
      <c r="A85" s="156">
        <v>81</v>
      </c>
      <c r="B85" s="29" t="str">
        <f>IF('別紙2-1'!D136&lt;&gt;"",RIGHT('別紙2-1'!D136,LEN('別紙2-1'!D136)-SEARCH(":",'別紙2-1'!D136,1)),"")</f>
        <v/>
      </c>
      <c r="C85" s="204" t="str">
        <f>IF('別紙2-1'!E136&lt;&gt;"",'別紙2-1'!E136,"")</f>
        <v/>
      </c>
      <c r="D85" s="29" t="str">
        <f>IF('別紙2-1'!F136&lt;&gt;"",'別紙2-1'!F136,"")</f>
        <v/>
      </c>
      <c r="E85" s="29" t="str">
        <f>IF('別紙2-1'!G136&lt;&gt;"",'別紙2-1'!G136,"")</f>
        <v/>
      </c>
      <c r="F85" s="29" t="str">
        <f>IF('別紙2-1'!H136&lt;&gt;"",'別紙2-1'!H136,"")</f>
        <v/>
      </c>
      <c r="G85" s="29" t="str">
        <f>IF('別紙2-1'!I136&lt;&gt;"",'別紙2-1'!I136,"")</f>
        <v/>
      </c>
      <c r="H85" s="29" t="str">
        <f>IF('別紙2-1'!J136&lt;&gt;"",'別紙2-1'!J136,"")</f>
        <v/>
      </c>
      <c r="I85" s="29" t="str">
        <f>IF('別紙2-1'!K136&lt;&gt;"",'別紙2-1'!K136,"")</f>
        <v/>
      </c>
      <c r="J85" s="56"/>
    </row>
    <row r="86" spans="1:10" x14ac:dyDescent="0.2">
      <c r="A86" s="156">
        <v>82</v>
      </c>
      <c r="B86" s="29" t="str">
        <f>IF('別紙2-1'!D137&lt;&gt;"",RIGHT('別紙2-1'!D137,LEN('別紙2-1'!D137)-SEARCH(":",'別紙2-1'!D137,1)),"")</f>
        <v/>
      </c>
      <c r="C86" s="204" t="str">
        <f>IF('別紙2-1'!E137&lt;&gt;"",'別紙2-1'!E137,"")</f>
        <v/>
      </c>
      <c r="D86" s="29" t="str">
        <f>IF('別紙2-1'!F137&lt;&gt;"",'別紙2-1'!F137,"")</f>
        <v/>
      </c>
      <c r="E86" s="29" t="str">
        <f>IF('別紙2-1'!G137&lt;&gt;"",'別紙2-1'!G137,"")</f>
        <v/>
      </c>
      <c r="F86" s="29" t="str">
        <f>IF('別紙2-1'!H137&lt;&gt;"",'別紙2-1'!H137,"")</f>
        <v/>
      </c>
      <c r="G86" s="29" t="str">
        <f>IF('別紙2-1'!I137&lt;&gt;"",'別紙2-1'!I137,"")</f>
        <v/>
      </c>
      <c r="H86" s="29" t="str">
        <f>IF('別紙2-1'!J137&lt;&gt;"",'別紙2-1'!J137,"")</f>
        <v/>
      </c>
      <c r="I86" s="29" t="str">
        <f>IF('別紙2-1'!K137&lt;&gt;"",'別紙2-1'!K137,"")</f>
        <v/>
      </c>
      <c r="J86" s="56"/>
    </row>
    <row r="87" spans="1:10" x14ac:dyDescent="0.2">
      <c r="A87" s="156">
        <v>83</v>
      </c>
      <c r="B87" s="29" t="str">
        <f>IF('別紙2-1'!D138&lt;&gt;"",RIGHT('別紙2-1'!D138,LEN('別紙2-1'!D138)-SEARCH(":",'別紙2-1'!D138,1)),"")</f>
        <v/>
      </c>
      <c r="C87" s="204" t="str">
        <f>IF('別紙2-1'!E138&lt;&gt;"",'別紙2-1'!E138,"")</f>
        <v/>
      </c>
      <c r="D87" s="29" t="str">
        <f>IF('別紙2-1'!F138&lt;&gt;"",'別紙2-1'!F138,"")</f>
        <v/>
      </c>
      <c r="E87" s="29" t="str">
        <f>IF('別紙2-1'!G138&lt;&gt;"",'別紙2-1'!G138,"")</f>
        <v/>
      </c>
      <c r="F87" s="29" t="str">
        <f>IF('別紙2-1'!H138&lt;&gt;"",'別紙2-1'!H138,"")</f>
        <v/>
      </c>
      <c r="G87" s="29" t="str">
        <f>IF('別紙2-1'!I138&lt;&gt;"",'別紙2-1'!I138,"")</f>
        <v/>
      </c>
      <c r="H87" s="29" t="str">
        <f>IF('別紙2-1'!J138&lt;&gt;"",'別紙2-1'!J138,"")</f>
        <v/>
      </c>
      <c r="I87" s="29" t="str">
        <f>IF('別紙2-1'!K138&lt;&gt;"",'別紙2-1'!K138,"")</f>
        <v/>
      </c>
      <c r="J87" s="56"/>
    </row>
    <row r="88" spans="1:10" x14ac:dyDescent="0.2">
      <c r="A88" s="156">
        <v>84</v>
      </c>
      <c r="B88" s="29" t="str">
        <f>IF('別紙2-1'!D139&lt;&gt;"",RIGHT('別紙2-1'!D139,LEN('別紙2-1'!D139)-SEARCH(":",'別紙2-1'!D139,1)),"")</f>
        <v/>
      </c>
      <c r="C88" s="204" t="str">
        <f>IF('別紙2-1'!E139&lt;&gt;"",'別紙2-1'!E139,"")</f>
        <v/>
      </c>
      <c r="D88" s="29" t="str">
        <f>IF('別紙2-1'!F139&lt;&gt;"",'別紙2-1'!F139,"")</f>
        <v/>
      </c>
      <c r="E88" s="29" t="str">
        <f>IF('別紙2-1'!G139&lt;&gt;"",'別紙2-1'!G139,"")</f>
        <v/>
      </c>
      <c r="F88" s="29" t="str">
        <f>IF('別紙2-1'!H139&lt;&gt;"",'別紙2-1'!H139,"")</f>
        <v/>
      </c>
      <c r="G88" s="29" t="str">
        <f>IF('別紙2-1'!I139&lt;&gt;"",'別紙2-1'!I139,"")</f>
        <v/>
      </c>
      <c r="H88" s="29" t="str">
        <f>IF('別紙2-1'!J139&lt;&gt;"",'別紙2-1'!J139,"")</f>
        <v/>
      </c>
      <c r="I88" s="29" t="str">
        <f>IF('別紙2-1'!K139&lt;&gt;"",'別紙2-1'!K139,"")</f>
        <v/>
      </c>
      <c r="J88" s="56"/>
    </row>
    <row r="89" spans="1:10" x14ac:dyDescent="0.2">
      <c r="A89" s="156">
        <v>85</v>
      </c>
      <c r="B89" s="29" t="str">
        <f>IF('別紙2-1'!D140&lt;&gt;"",RIGHT('別紙2-1'!D140,LEN('別紙2-1'!D140)-SEARCH(":",'別紙2-1'!D140,1)),"")</f>
        <v/>
      </c>
      <c r="C89" s="204" t="str">
        <f>IF('別紙2-1'!E140&lt;&gt;"",'別紙2-1'!E140,"")</f>
        <v/>
      </c>
      <c r="D89" s="29" t="str">
        <f>IF('別紙2-1'!F140&lt;&gt;"",'別紙2-1'!F140,"")</f>
        <v/>
      </c>
      <c r="E89" s="29" t="str">
        <f>IF('別紙2-1'!G140&lt;&gt;"",'別紙2-1'!G140,"")</f>
        <v/>
      </c>
      <c r="F89" s="29" t="str">
        <f>IF('別紙2-1'!H140&lt;&gt;"",'別紙2-1'!H140,"")</f>
        <v/>
      </c>
      <c r="G89" s="29" t="str">
        <f>IF('別紙2-1'!I140&lt;&gt;"",'別紙2-1'!I140,"")</f>
        <v/>
      </c>
      <c r="H89" s="29" t="str">
        <f>IF('別紙2-1'!J140&lt;&gt;"",'別紙2-1'!J140,"")</f>
        <v/>
      </c>
      <c r="I89" s="29" t="str">
        <f>IF('別紙2-1'!K140&lt;&gt;"",'別紙2-1'!K140,"")</f>
        <v/>
      </c>
      <c r="J89" s="56"/>
    </row>
    <row r="90" spans="1:10" x14ac:dyDescent="0.2">
      <c r="A90" s="156">
        <v>86</v>
      </c>
      <c r="B90" s="29" t="str">
        <f>IF('別紙2-1'!D141&lt;&gt;"",RIGHT('別紙2-1'!D141,LEN('別紙2-1'!D141)-SEARCH(":",'別紙2-1'!D141,1)),"")</f>
        <v/>
      </c>
      <c r="C90" s="204" t="str">
        <f>IF('別紙2-1'!E141&lt;&gt;"",'別紙2-1'!E141,"")</f>
        <v/>
      </c>
      <c r="D90" s="29" t="str">
        <f>IF('別紙2-1'!F141&lt;&gt;"",'別紙2-1'!F141,"")</f>
        <v/>
      </c>
      <c r="E90" s="29" t="str">
        <f>IF('別紙2-1'!G141&lt;&gt;"",'別紙2-1'!G141,"")</f>
        <v/>
      </c>
      <c r="F90" s="29" t="str">
        <f>IF('別紙2-1'!H141&lt;&gt;"",'別紙2-1'!H141,"")</f>
        <v/>
      </c>
      <c r="G90" s="29" t="str">
        <f>IF('別紙2-1'!I141&lt;&gt;"",'別紙2-1'!I141,"")</f>
        <v/>
      </c>
      <c r="H90" s="29" t="str">
        <f>IF('別紙2-1'!J141&lt;&gt;"",'別紙2-1'!J141,"")</f>
        <v/>
      </c>
      <c r="I90" s="29" t="str">
        <f>IF('別紙2-1'!K141&lt;&gt;"",'別紙2-1'!K141,"")</f>
        <v/>
      </c>
      <c r="J90" s="56"/>
    </row>
    <row r="91" spans="1:10" x14ac:dyDescent="0.2">
      <c r="A91" s="156">
        <v>87</v>
      </c>
      <c r="B91" s="29" t="str">
        <f>IF('別紙2-1'!D142&lt;&gt;"",RIGHT('別紙2-1'!D142,LEN('別紙2-1'!D142)-SEARCH(":",'別紙2-1'!D142,1)),"")</f>
        <v/>
      </c>
      <c r="C91" s="204" t="str">
        <f>IF('別紙2-1'!E142&lt;&gt;"",'別紙2-1'!E142,"")</f>
        <v/>
      </c>
      <c r="D91" s="29" t="str">
        <f>IF('別紙2-1'!F142&lt;&gt;"",'別紙2-1'!F142,"")</f>
        <v/>
      </c>
      <c r="E91" s="29" t="str">
        <f>IF('別紙2-1'!G142&lt;&gt;"",'別紙2-1'!G142,"")</f>
        <v/>
      </c>
      <c r="F91" s="29" t="str">
        <f>IF('別紙2-1'!H142&lt;&gt;"",'別紙2-1'!H142,"")</f>
        <v/>
      </c>
      <c r="G91" s="29" t="str">
        <f>IF('別紙2-1'!I142&lt;&gt;"",'別紙2-1'!I142,"")</f>
        <v/>
      </c>
      <c r="H91" s="29" t="str">
        <f>IF('別紙2-1'!J142&lt;&gt;"",'別紙2-1'!J142,"")</f>
        <v/>
      </c>
      <c r="I91" s="29" t="str">
        <f>IF('別紙2-1'!K142&lt;&gt;"",'別紙2-1'!K142,"")</f>
        <v/>
      </c>
      <c r="J91" s="56"/>
    </row>
    <row r="92" spans="1:10" x14ac:dyDescent="0.2">
      <c r="A92" s="156">
        <v>88</v>
      </c>
      <c r="B92" s="29" t="str">
        <f>IF('別紙2-1'!D143&lt;&gt;"",RIGHT('別紙2-1'!D143,LEN('別紙2-1'!D143)-SEARCH(":",'別紙2-1'!D143,1)),"")</f>
        <v/>
      </c>
      <c r="C92" s="204" t="str">
        <f>IF('別紙2-1'!E143&lt;&gt;"",'別紙2-1'!E143,"")</f>
        <v/>
      </c>
      <c r="D92" s="29" t="str">
        <f>IF('別紙2-1'!F143&lt;&gt;"",'別紙2-1'!F143,"")</f>
        <v/>
      </c>
      <c r="E92" s="29" t="str">
        <f>IF('別紙2-1'!G143&lt;&gt;"",'別紙2-1'!G143,"")</f>
        <v/>
      </c>
      <c r="F92" s="29" t="str">
        <f>IF('別紙2-1'!H143&lt;&gt;"",'別紙2-1'!H143,"")</f>
        <v/>
      </c>
      <c r="G92" s="29" t="str">
        <f>IF('別紙2-1'!I143&lt;&gt;"",'別紙2-1'!I143,"")</f>
        <v/>
      </c>
      <c r="H92" s="29" t="str">
        <f>IF('別紙2-1'!J143&lt;&gt;"",'別紙2-1'!J143,"")</f>
        <v/>
      </c>
      <c r="I92" s="29" t="str">
        <f>IF('別紙2-1'!K143&lt;&gt;"",'別紙2-1'!K143,"")</f>
        <v/>
      </c>
      <c r="J92" s="56"/>
    </row>
    <row r="93" spans="1:10" x14ac:dyDescent="0.2">
      <c r="A93" s="156">
        <v>89</v>
      </c>
      <c r="B93" s="29" t="str">
        <f>IF('別紙2-1'!D144&lt;&gt;"",RIGHT('別紙2-1'!D144,LEN('別紙2-1'!D144)-SEARCH(":",'別紙2-1'!D144,1)),"")</f>
        <v/>
      </c>
      <c r="C93" s="204" t="str">
        <f>IF('別紙2-1'!E144&lt;&gt;"",'別紙2-1'!E144,"")</f>
        <v/>
      </c>
      <c r="D93" s="29" t="str">
        <f>IF('別紙2-1'!F144&lt;&gt;"",'別紙2-1'!F144,"")</f>
        <v/>
      </c>
      <c r="E93" s="29" t="str">
        <f>IF('別紙2-1'!G144&lt;&gt;"",'別紙2-1'!G144,"")</f>
        <v/>
      </c>
      <c r="F93" s="29" t="str">
        <f>IF('別紙2-1'!H144&lt;&gt;"",'別紙2-1'!H144,"")</f>
        <v/>
      </c>
      <c r="G93" s="29" t="str">
        <f>IF('別紙2-1'!I144&lt;&gt;"",'別紙2-1'!I144,"")</f>
        <v/>
      </c>
      <c r="H93" s="29" t="str">
        <f>IF('別紙2-1'!J144&lt;&gt;"",'別紙2-1'!J144,"")</f>
        <v/>
      </c>
      <c r="I93" s="29" t="str">
        <f>IF('別紙2-1'!K144&lt;&gt;"",'別紙2-1'!K144,"")</f>
        <v/>
      </c>
      <c r="J93" s="56"/>
    </row>
    <row r="94" spans="1:10" x14ac:dyDescent="0.2">
      <c r="A94" s="156">
        <v>90</v>
      </c>
      <c r="B94" s="29" t="str">
        <f>IF('別紙2-1'!D145&lt;&gt;"",RIGHT('別紙2-1'!D145,LEN('別紙2-1'!D145)-SEARCH(":",'別紙2-1'!D145,1)),"")</f>
        <v/>
      </c>
      <c r="C94" s="204" t="str">
        <f>IF('別紙2-1'!E145&lt;&gt;"",'別紙2-1'!E145,"")</f>
        <v/>
      </c>
      <c r="D94" s="29" t="str">
        <f>IF('別紙2-1'!F145&lt;&gt;"",'別紙2-1'!F145,"")</f>
        <v/>
      </c>
      <c r="E94" s="29" t="str">
        <f>IF('別紙2-1'!G145&lt;&gt;"",'別紙2-1'!G145,"")</f>
        <v/>
      </c>
      <c r="F94" s="29" t="str">
        <f>IF('別紙2-1'!H145&lt;&gt;"",'別紙2-1'!H145,"")</f>
        <v/>
      </c>
      <c r="G94" s="29" t="str">
        <f>IF('別紙2-1'!I145&lt;&gt;"",'別紙2-1'!I145,"")</f>
        <v/>
      </c>
      <c r="H94" s="29" t="str">
        <f>IF('別紙2-1'!J145&lt;&gt;"",'別紙2-1'!J145,"")</f>
        <v/>
      </c>
      <c r="I94" s="29" t="str">
        <f>IF('別紙2-1'!K145&lt;&gt;"",'別紙2-1'!K145,"")</f>
        <v/>
      </c>
      <c r="J94" s="56"/>
    </row>
    <row r="95" spans="1:10" x14ac:dyDescent="0.2">
      <c r="A95" s="156">
        <v>91</v>
      </c>
      <c r="B95" s="29" t="str">
        <f>IF('別紙2-1'!D146&lt;&gt;"",RIGHT('別紙2-1'!D146,LEN('別紙2-1'!D146)-SEARCH(":",'別紙2-1'!D146,1)),"")</f>
        <v/>
      </c>
      <c r="C95" s="204" t="str">
        <f>IF('別紙2-1'!E146&lt;&gt;"",'別紙2-1'!E146,"")</f>
        <v/>
      </c>
      <c r="D95" s="29" t="str">
        <f>IF('別紙2-1'!F146&lt;&gt;"",'別紙2-1'!F146,"")</f>
        <v/>
      </c>
      <c r="E95" s="29" t="str">
        <f>IF('別紙2-1'!G146&lt;&gt;"",'別紙2-1'!G146,"")</f>
        <v/>
      </c>
      <c r="F95" s="29" t="str">
        <f>IF('別紙2-1'!H146&lt;&gt;"",'別紙2-1'!H146,"")</f>
        <v/>
      </c>
      <c r="G95" s="29" t="str">
        <f>IF('別紙2-1'!I146&lt;&gt;"",'別紙2-1'!I146,"")</f>
        <v/>
      </c>
      <c r="H95" s="29" t="str">
        <f>IF('別紙2-1'!J146&lt;&gt;"",'別紙2-1'!J146,"")</f>
        <v/>
      </c>
      <c r="I95" s="29" t="str">
        <f>IF('別紙2-1'!K146&lt;&gt;"",'別紙2-1'!K146,"")</f>
        <v/>
      </c>
      <c r="J95" s="56"/>
    </row>
    <row r="96" spans="1:10" x14ac:dyDescent="0.2">
      <c r="A96" s="156">
        <v>92</v>
      </c>
      <c r="B96" s="29" t="str">
        <f>IF('別紙2-1'!D147&lt;&gt;"",RIGHT('別紙2-1'!D147,LEN('別紙2-1'!D147)-SEARCH(":",'別紙2-1'!D147,1)),"")</f>
        <v/>
      </c>
      <c r="C96" s="204" t="str">
        <f>IF('別紙2-1'!E147&lt;&gt;"",'別紙2-1'!E147,"")</f>
        <v/>
      </c>
      <c r="D96" s="29" t="str">
        <f>IF('別紙2-1'!F147&lt;&gt;"",'別紙2-1'!F147,"")</f>
        <v/>
      </c>
      <c r="E96" s="29" t="str">
        <f>IF('別紙2-1'!G147&lt;&gt;"",'別紙2-1'!G147,"")</f>
        <v/>
      </c>
      <c r="F96" s="29" t="str">
        <f>IF('別紙2-1'!H147&lt;&gt;"",'別紙2-1'!H147,"")</f>
        <v/>
      </c>
      <c r="G96" s="29" t="str">
        <f>IF('別紙2-1'!I147&lt;&gt;"",'別紙2-1'!I147,"")</f>
        <v/>
      </c>
      <c r="H96" s="29" t="str">
        <f>IF('別紙2-1'!J147&lt;&gt;"",'別紙2-1'!J147,"")</f>
        <v/>
      </c>
      <c r="I96" s="29" t="str">
        <f>IF('別紙2-1'!K147&lt;&gt;"",'別紙2-1'!K147,"")</f>
        <v/>
      </c>
      <c r="J96" s="56"/>
    </row>
    <row r="97" spans="1:10" x14ac:dyDescent="0.2">
      <c r="A97" s="156">
        <v>93</v>
      </c>
      <c r="B97" s="29" t="str">
        <f>IF('別紙2-1'!D148&lt;&gt;"",RIGHT('別紙2-1'!D148,LEN('別紙2-1'!D148)-SEARCH(":",'別紙2-1'!D148,1)),"")</f>
        <v/>
      </c>
      <c r="C97" s="204" t="str">
        <f>IF('別紙2-1'!E148&lt;&gt;"",'別紙2-1'!E148,"")</f>
        <v/>
      </c>
      <c r="D97" s="29" t="str">
        <f>IF('別紙2-1'!F148&lt;&gt;"",'別紙2-1'!F148,"")</f>
        <v/>
      </c>
      <c r="E97" s="29" t="str">
        <f>IF('別紙2-1'!G148&lt;&gt;"",'別紙2-1'!G148,"")</f>
        <v/>
      </c>
      <c r="F97" s="29" t="str">
        <f>IF('別紙2-1'!H148&lt;&gt;"",'別紙2-1'!H148,"")</f>
        <v/>
      </c>
      <c r="G97" s="29" t="str">
        <f>IF('別紙2-1'!I148&lt;&gt;"",'別紙2-1'!I148,"")</f>
        <v/>
      </c>
      <c r="H97" s="29" t="str">
        <f>IF('別紙2-1'!J148&lt;&gt;"",'別紙2-1'!J148,"")</f>
        <v/>
      </c>
      <c r="I97" s="29" t="str">
        <f>IF('別紙2-1'!K148&lt;&gt;"",'別紙2-1'!K148,"")</f>
        <v/>
      </c>
      <c r="J97" s="56"/>
    </row>
    <row r="98" spans="1:10" x14ac:dyDescent="0.2">
      <c r="A98" s="156">
        <v>94</v>
      </c>
      <c r="B98" s="29" t="str">
        <f>IF('別紙2-1'!D149&lt;&gt;"",RIGHT('別紙2-1'!D149,LEN('別紙2-1'!D149)-SEARCH(":",'別紙2-1'!D149,1)),"")</f>
        <v/>
      </c>
      <c r="C98" s="204" t="str">
        <f>IF('別紙2-1'!E149&lt;&gt;"",'別紙2-1'!E149,"")</f>
        <v/>
      </c>
      <c r="D98" s="29" t="str">
        <f>IF('別紙2-1'!F149&lt;&gt;"",'別紙2-1'!F149,"")</f>
        <v/>
      </c>
      <c r="E98" s="29" t="str">
        <f>IF('別紙2-1'!G149&lt;&gt;"",'別紙2-1'!G149,"")</f>
        <v/>
      </c>
      <c r="F98" s="29" t="str">
        <f>IF('別紙2-1'!H149&lt;&gt;"",'別紙2-1'!H149,"")</f>
        <v/>
      </c>
      <c r="G98" s="29" t="str">
        <f>IF('別紙2-1'!I149&lt;&gt;"",'別紙2-1'!I149,"")</f>
        <v/>
      </c>
      <c r="H98" s="29" t="str">
        <f>IF('別紙2-1'!J149&lt;&gt;"",'別紙2-1'!J149,"")</f>
        <v/>
      </c>
      <c r="I98" s="29" t="str">
        <f>IF('別紙2-1'!K149&lt;&gt;"",'別紙2-1'!K149,"")</f>
        <v/>
      </c>
      <c r="J98" s="56"/>
    </row>
    <row r="99" spans="1:10" x14ac:dyDescent="0.2">
      <c r="A99" s="156">
        <v>95</v>
      </c>
      <c r="B99" s="29" t="str">
        <f>IF('別紙2-1'!D150&lt;&gt;"",RIGHT('別紙2-1'!D150,LEN('別紙2-1'!D150)-SEARCH(":",'別紙2-1'!D150,1)),"")</f>
        <v/>
      </c>
      <c r="C99" s="204" t="str">
        <f>IF('別紙2-1'!E150&lt;&gt;"",'別紙2-1'!E150,"")</f>
        <v/>
      </c>
      <c r="D99" s="29" t="str">
        <f>IF('別紙2-1'!F150&lt;&gt;"",'別紙2-1'!F150,"")</f>
        <v/>
      </c>
      <c r="E99" s="29" t="str">
        <f>IF('別紙2-1'!G150&lt;&gt;"",'別紙2-1'!G150,"")</f>
        <v/>
      </c>
      <c r="F99" s="29" t="str">
        <f>IF('別紙2-1'!H150&lt;&gt;"",'別紙2-1'!H150,"")</f>
        <v/>
      </c>
      <c r="G99" s="29" t="str">
        <f>IF('別紙2-1'!I150&lt;&gt;"",'別紙2-1'!I150,"")</f>
        <v/>
      </c>
      <c r="H99" s="29" t="str">
        <f>IF('別紙2-1'!J150&lt;&gt;"",'別紙2-1'!J150,"")</f>
        <v/>
      </c>
      <c r="I99" s="29" t="str">
        <f>IF('別紙2-1'!K150&lt;&gt;"",'別紙2-1'!K150,"")</f>
        <v/>
      </c>
      <c r="J99" s="56"/>
    </row>
    <row r="100" spans="1:10" x14ac:dyDescent="0.2">
      <c r="A100" s="156">
        <v>96</v>
      </c>
      <c r="B100" s="29" t="str">
        <f>IF('別紙2-1'!D151&lt;&gt;"",RIGHT('別紙2-1'!D151,LEN('別紙2-1'!D151)-SEARCH(":",'別紙2-1'!D151,1)),"")</f>
        <v/>
      </c>
      <c r="C100" s="204" t="str">
        <f>IF('別紙2-1'!E151&lt;&gt;"",'別紙2-1'!E151,"")</f>
        <v/>
      </c>
      <c r="D100" s="29" t="str">
        <f>IF('別紙2-1'!F151&lt;&gt;"",'別紙2-1'!F151,"")</f>
        <v/>
      </c>
      <c r="E100" s="29" t="str">
        <f>IF('別紙2-1'!G151&lt;&gt;"",'別紙2-1'!G151,"")</f>
        <v/>
      </c>
      <c r="F100" s="29" t="str">
        <f>IF('別紙2-1'!H151&lt;&gt;"",'別紙2-1'!H151,"")</f>
        <v/>
      </c>
      <c r="G100" s="29" t="str">
        <f>IF('別紙2-1'!I151&lt;&gt;"",'別紙2-1'!I151,"")</f>
        <v/>
      </c>
      <c r="H100" s="29" t="str">
        <f>IF('別紙2-1'!J151&lt;&gt;"",'別紙2-1'!J151,"")</f>
        <v/>
      </c>
      <c r="I100" s="29" t="str">
        <f>IF('別紙2-1'!K151&lt;&gt;"",'別紙2-1'!K151,"")</f>
        <v/>
      </c>
      <c r="J100" s="56"/>
    </row>
    <row r="101" spans="1:10" x14ac:dyDescent="0.2">
      <c r="A101" s="156">
        <v>97</v>
      </c>
      <c r="B101" s="29" t="str">
        <f>IF('別紙2-1'!D152&lt;&gt;"",RIGHT('別紙2-1'!D152,LEN('別紙2-1'!D152)-SEARCH(":",'別紙2-1'!D152,1)),"")</f>
        <v/>
      </c>
      <c r="C101" s="204" t="str">
        <f>IF('別紙2-1'!E152&lt;&gt;"",'別紙2-1'!E152,"")</f>
        <v/>
      </c>
      <c r="D101" s="29" t="str">
        <f>IF('別紙2-1'!F152&lt;&gt;"",'別紙2-1'!F152,"")</f>
        <v/>
      </c>
      <c r="E101" s="29" t="str">
        <f>IF('別紙2-1'!G152&lt;&gt;"",'別紙2-1'!G152,"")</f>
        <v/>
      </c>
      <c r="F101" s="29" t="str">
        <f>IF('別紙2-1'!H152&lt;&gt;"",'別紙2-1'!H152,"")</f>
        <v/>
      </c>
      <c r="G101" s="29" t="str">
        <f>IF('別紙2-1'!I152&lt;&gt;"",'別紙2-1'!I152,"")</f>
        <v/>
      </c>
      <c r="H101" s="29" t="str">
        <f>IF('別紙2-1'!J152&lt;&gt;"",'別紙2-1'!J152,"")</f>
        <v/>
      </c>
      <c r="I101" s="29" t="str">
        <f>IF('別紙2-1'!K152&lt;&gt;"",'別紙2-1'!K152,"")</f>
        <v/>
      </c>
      <c r="J101" s="56"/>
    </row>
    <row r="102" spans="1:10" x14ac:dyDescent="0.2">
      <c r="A102" s="156">
        <v>98</v>
      </c>
      <c r="B102" s="29" t="str">
        <f>IF('別紙2-1'!D153&lt;&gt;"",RIGHT('別紙2-1'!D153,LEN('別紙2-1'!D153)-SEARCH(":",'別紙2-1'!D153,1)),"")</f>
        <v/>
      </c>
      <c r="C102" s="204" t="str">
        <f>IF('別紙2-1'!E153&lt;&gt;"",'別紙2-1'!E153,"")</f>
        <v/>
      </c>
      <c r="D102" s="29" t="str">
        <f>IF('別紙2-1'!F153&lt;&gt;"",'別紙2-1'!F153,"")</f>
        <v/>
      </c>
      <c r="E102" s="29" t="str">
        <f>IF('別紙2-1'!G153&lt;&gt;"",'別紙2-1'!G153,"")</f>
        <v/>
      </c>
      <c r="F102" s="29" t="str">
        <f>IF('別紙2-1'!H153&lt;&gt;"",'別紙2-1'!H153,"")</f>
        <v/>
      </c>
      <c r="G102" s="29" t="str">
        <f>IF('別紙2-1'!I153&lt;&gt;"",'別紙2-1'!I153,"")</f>
        <v/>
      </c>
      <c r="H102" s="29" t="str">
        <f>IF('別紙2-1'!J153&lt;&gt;"",'別紙2-1'!J153,"")</f>
        <v/>
      </c>
      <c r="I102" s="29" t="str">
        <f>IF('別紙2-1'!K153&lt;&gt;"",'別紙2-1'!K153,"")</f>
        <v/>
      </c>
      <c r="J102" s="56"/>
    </row>
    <row r="103" spans="1:10" x14ac:dyDescent="0.2">
      <c r="A103" s="156">
        <v>99</v>
      </c>
      <c r="B103" s="29" t="str">
        <f>IF('別紙2-1'!D154&lt;&gt;"",RIGHT('別紙2-1'!D154,LEN('別紙2-1'!D154)-SEARCH(":",'別紙2-1'!D154,1)),"")</f>
        <v/>
      </c>
      <c r="C103" s="204" t="str">
        <f>IF('別紙2-1'!E154&lt;&gt;"",'別紙2-1'!E154,"")</f>
        <v/>
      </c>
      <c r="D103" s="29" t="str">
        <f>IF('別紙2-1'!F154&lt;&gt;"",'別紙2-1'!F154,"")</f>
        <v/>
      </c>
      <c r="E103" s="29" t="str">
        <f>IF('別紙2-1'!G154&lt;&gt;"",'別紙2-1'!G154,"")</f>
        <v/>
      </c>
      <c r="F103" s="29" t="str">
        <f>IF('別紙2-1'!H154&lt;&gt;"",'別紙2-1'!H154,"")</f>
        <v/>
      </c>
      <c r="G103" s="29" t="str">
        <f>IF('別紙2-1'!I154&lt;&gt;"",'別紙2-1'!I154,"")</f>
        <v/>
      </c>
      <c r="H103" s="29" t="str">
        <f>IF('別紙2-1'!J154&lt;&gt;"",'別紙2-1'!J154,"")</f>
        <v/>
      </c>
      <c r="I103" s="29" t="str">
        <f>IF('別紙2-1'!K154&lt;&gt;"",'別紙2-1'!K154,"")</f>
        <v/>
      </c>
      <c r="J103" s="56"/>
    </row>
    <row r="104" spans="1:10" x14ac:dyDescent="0.2">
      <c r="A104" s="156">
        <v>100</v>
      </c>
      <c r="B104" s="29" t="str">
        <f>IF('別紙2-1'!D155&lt;&gt;"",RIGHT('別紙2-1'!D155,LEN('別紙2-1'!D155)-SEARCH(":",'別紙2-1'!D155,1)),"")</f>
        <v/>
      </c>
      <c r="C104" s="204" t="str">
        <f>IF('別紙2-1'!E155&lt;&gt;"",'別紙2-1'!E155,"")</f>
        <v/>
      </c>
      <c r="D104" s="29" t="str">
        <f>IF('別紙2-1'!F155&lt;&gt;"",'別紙2-1'!F155,"")</f>
        <v/>
      </c>
      <c r="E104" s="29" t="str">
        <f>IF('別紙2-1'!G155&lt;&gt;"",'別紙2-1'!G155,"")</f>
        <v/>
      </c>
      <c r="F104" s="29" t="str">
        <f>IF('別紙2-1'!H155&lt;&gt;"",'別紙2-1'!H155,"")</f>
        <v/>
      </c>
      <c r="G104" s="29" t="str">
        <f>IF('別紙2-1'!I155&lt;&gt;"",'別紙2-1'!I155,"")</f>
        <v/>
      </c>
      <c r="H104" s="29" t="str">
        <f>IF('別紙2-1'!J155&lt;&gt;"",'別紙2-1'!J155,"")</f>
        <v/>
      </c>
      <c r="I104" s="29" t="str">
        <f>IF('別紙2-1'!K155&lt;&gt;"",'別紙2-1'!K155,"")</f>
        <v/>
      </c>
      <c r="J104" s="56"/>
    </row>
    <row r="105" spans="1:10" x14ac:dyDescent="0.2">
      <c r="B105" s="73"/>
    </row>
    <row r="106" spans="1:10" x14ac:dyDescent="0.2">
      <c r="B106" s="73"/>
    </row>
    <row r="107" spans="1:10" x14ac:dyDescent="0.2">
      <c r="B107" s="73"/>
    </row>
    <row r="108" spans="1:10" x14ac:dyDescent="0.2">
      <c r="B108" s="73"/>
    </row>
    <row r="109" spans="1:10" x14ac:dyDescent="0.2">
      <c r="B109" s="73"/>
    </row>
    <row r="110" spans="1:10" x14ac:dyDescent="0.2">
      <c r="B110" s="73"/>
    </row>
    <row r="111" spans="1:10" x14ac:dyDescent="0.2">
      <c r="B111" s="73"/>
    </row>
    <row r="112" spans="1:10" x14ac:dyDescent="0.2">
      <c r="B112" s="73"/>
    </row>
    <row r="113" spans="2:2" x14ac:dyDescent="0.2">
      <c r="B113" s="73"/>
    </row>
    <row r="114" spans="2:2" x14ac:dyDescent="0.2">
      <c r="B114" s="73"/>
    </row>
    <row r="115" spans="2:2" x14ac:dyDescent="0.2">
      <c r="B115" s="73"/>
    </row>
    <row r="116" spans="2:2" x14ac:dyDescent="0.2">
      <c r="B116" s="73"/>
    </row>
    <row r="117" spans="2:2" x14ac:dyDescent="0.2">
      <c r="B117" s="73"/>
    </row>
    <row r="118" spans="2:2" x14ac:dyDescent="0.2">
      <c r="B118" s="73"/>
    </row>
    <row r="119" spans="2:2" x14ac:dyDescent="0.2">
      <c r="B119" s="73"/>
    </row>
    <row r="120" spans="2:2" x14ac:dyDescent="0.2">
      <c r="B120" s="73"/>
    </row>
    <row r="121" spans="2:2" x14ac:dyDescent="0.2">
      <c r="B121" s="73"/>
    </row>
    <row r="122" spans="2:2" x14ac:dyDescent="0.2">
      <c r="B122" s="73"/>
    </row>
    <row r="123" spans="2:2" x14ac:dyDescent="0.2">
      <c r="B123" s="73"/>
    </row>
    <row r="124" spans="2:2" x14ac:dyDescent="0.2">
      <c r="B124" s="73"/>
    </row>
    <row r="125" spans="2:2" x14ac:dyDescent="0.2">
      <c r="B125" s="73"/>
    </row>
    <row r="126" spans="2:2" x14ac:dyDescent="0.2">
      <c r="B126" s="73"/>
    </row>
    <row r="127" spans="2:2" x14ac:dyDescent="0.2">
      <c r="B127" s="73"/>
    </row>
    <row r="128" spans="2:2" x14ac:dyDescent="0.2">
      <c r="B128" s="73"/>
    </row>
    <row r="129" spans="2:2" x14ac:dyDescent="0.2">
      <c r="B129" s="73"/>
    </row>
    <row r="130" spans="2:2" x14ac:dyDescent="0.2">
      <c r="B130" s="73"/>
    </row>
    <row r="131" spans="2:2" x14ac:dyDescent="0.2">
      <c r="B131" s="73"/>
    </row>
    <row r="132" spans="2:2" x14ac:dyDescent="0.2">
      <c r="B132" s="73"/>
    </row>
    <row r="133" spans="2:2" x14ac:dyDescent="0.2">
      <c r="B133" s="75"/>
    </row>
    <row r="134" spans="2:2" x14ac:dyDescent="0.2">
      <c r="B134" s="73"/>
    </row>
    <row r="135" spans="2:2" x14ac:dyDescent="0.2">
      <c r="B135" s="73"/>
    </row>
    <row r="136" spans="2:2" x14ac:dyDescent="0.2">
      <c r="B136" s="73"/>
    </row>
    <row r="137" spans="2:2" x14ac:dyDescent="0.2">
      <c r="B137" s="73"/>
    </row>
    <row r="138" spans="2:2" x14ac:dyDescent="0.2">
      <c r="B138" s="73"/>
    </row>
    <row r="139" spans="2:2" x14ac:dyDescent="0.2">
      <c r="B139" s="73"/>
    </row>
    <row r="140" spans="2:2" x14ac:dyDescent="0.2">
      <c r="B140" s="73"/>
    </row>
    <row r="141" spans="2:2" x14ac:dyDescent="0.2">
      <c r="B141" s="73"/>
    </row>
    <row r="142" spans="2:2" x14ac:dyDescent="0.2">
      <c r="B142" s="73"/>
    </row>
    <row r="143" spans="2:2" x14ac:dyDescent="0.2">
      <c r="B143" s="75"/>
    </row>
    <row r="144" spans="2:2" x14ac:dyDescent="0.2">
      <c r="B144" s="75"/>
    </row>
    <row r="145" spans="2:2" x14ac:dyDescent="0.2">
      <c r="B145" s="75"/>
    </row>
    <row r="146" spans="2:2" x14ac:dyDescent="0.2">
      <c r="B146" s="75"/>
    </row>
    <row r="147" spans="2:2" x14ac:dyDescent="0.2">
      <c r="B147" s="75"/>
    </row>
    <row r="148" spans="2:2" x14ac:dyDescent="0.2">
      <c r="B148" s="75"/>
    </row>
    <row r="149" spans="2:2" x14ac:dyDescent="0.2">
      <c r="B149" s="75"/>
    </row>
    <row r="150" spans="2:2" x14ac:dyDescent="0.2">
      <c r="B150" s="75"/>
    </row>
    <row r="151" spans="2:2" x14ac:dyDescent="0.2">
      <c r="B151" s="75"/>
    </row>
    <row r="152" spans="2:2" x14ac:dyDescent="0.2">
      <c r="B152" s="75"/>
    </row>
    <row r="153" spans="2:2" x14ac:dyDescent="0.2">
      <c r="B153" s="75"/>
    </row>
    <row r="154" spans="2:2" x14ac:dyDescent="0.2">
      <c r="B154" s="75"/>
    </row>
    <row r="155" spans="2:2" x14ac:dyDescent="0.2">
      <c r="B155" s="75"/>
    </row>
    <row r="156" spans="2:2" x14ac:dyDescent="0.2">
      <c r="B156" s="75"/>
    </row>
    <row r="157" spans="2:2" x14ac:dyDescent="0.2">
      <c r="B157" s="75"/>
    </row>
    <row r="158" spans="2:2" x14ac:dyDescent="0.2">
      <c r="B158" s="75"/>
    </row>
    <row r="159" spans="2:2" x14ac:dyDescent="0.2">
      <c r="B159" s="75"/>
    </row>
    <row r="160" spans="2:2" x14ac:dyDescent="0.2">
      <c r="B160" s="75"/>
    </row>
    <row r="161" spans="2:2" x14ac:dyDescent="0.2">
      <c r="B161" s="75"/>
    </row>
    <row r="162" spans="2:2" x14ac:dyDescent="0.2">
      <c r="B162" s="75"/>
    </row>
    <row r="163" spans="2:2" x14ac:dyDescent="0.2">
      <c r="B163" s="75"/>
    </row>
    <row r="164" spans="2:2" x14ac:dyDescent="0.2">
      <c r="B164" s="75"/>
    </row>
    <row r="165" spans="2:2" x14ac:dyDescent="0.2">
      <c r="B165" s="75"/>
    </row>
    <row r="166" spans="2:2" x14ac:dyDescent="0.2">
      <c r="B166" s="75"/>
    </row>
    <row r="167" spans="2:2" x14ac:dyDescent="0.2">
      <c r="B167" s="75"/>
    </row>
    <row r="168" spans="2:2" x14ac:dyDescent="0.2">
      <c r="B168" s="75"/>
    </row>
    <row r="169" spans="2:2" x14ac:dyDescent="0.2">
      <c r="B169" s="75"/>
    </row>
    <row r="170" spans="2:2" x14ac:dyDescent="0.2">
      <c r="B170" s="75"/>
    </row>
    <row r="171" spans="2:2" x14ac:dyDescent="0.2">
      <c r="B171" s="75"/>
    </row>
    <row r="172" spans="2:2" x14ac:dyDescent="0.2">
      <c r="B172" s="75"/>
    </row>
    <row r="173" spans="2:2" x14ac:dyDescent="0.2">
      <c r="B173" s="75"/>
    </row>
    <row r="174" spans="2:2" x14ac:dyDescent="0.2">
      <c r="B174" s="75"/>
    </row>
    <row r="175" spans="2:2" x14ac:dyDescent="0.2">
      <c r="B175" s="75"/>
    </row>
    <row r="176" spans="2:2" x14ac:dyDescent="0.2">
      <c r="B176" s="75"/>
    </row>
    <row r="177" spans="2:2" x14ac:dyDescent="0.2">
      <c r="B177" s="75"/>
    </row>
    <row r="178" spans="2:2" x14ac:dyDescent="0.2">
      <c r="B178" s="75"/>
    </row>
    <row r="179" spans="2:2" x14ac:dyDescent="0.2">
      <c r="B179" s="75"/>
    </row>
    <row r="180" spans="2:2" x14ac:dyDescent="0.2">
      <c r="B180" s="75"/>
    </row>
    <row r="181" spans="2:2" x14ac:dyDescent="0.2">
      <c r="B181" s="75"/>
    </row>
    <row r="182" spans="2:2" x14ac:dyDescent="0.2">
      <c r="B182" s="75"/>
    </row>
    <row r="183" spans="2:2" x14ac:dyDescent="0.2">
      <c r="B183" s="75"/>
    </row>
    <row r="184" spans="2:2" x14ac:dyDescent="0.2">
      <c r="B184" s="75"/>
    </row>
    <row r="185" spans="2:2" x14ac:dyDescent="0.2">
      <c r="B185" s="75"/>
    </row>
  </sheetData>
  <sheetProtection password="CC76" sheet="1" objects="1" scenarios="1"/>
  <mergeCells count="6">
    <mergeCell ref="A2:A4"/>
    <mergeCell ref="I2:I4"/>
    <mergeCell ref="B2:B4"/>
    <mergeCell ref="C2:C4"/>
    <mergeCell ref="F2:H2"/>
    <mergeCell ref="D2:E4"/>
  </mergeCells>
  <phoneticPr fontId="2"/>
  <pageMargins left="0.75" right="0.75" top="1"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72"/>
  <sheetViews>
    <sheetView workbookViewId="0">
      <selection activeCell="B12" sqref="B12"/>
    </sheetView>
  </sheetViews>
  <sheetFormatPr defaultRowHeight="13" x14ac:dyDescent="0.2"/>
  <cols>
    <col min="1" max="1" width="21.6328125" customWidth="1"/>
    <col min="2" max="2" width="80.6328125" customWidth="1"/>
  </cols>
  <sheetData>
    <row r="1" spans="1:2" ht="16.5" x14ac:dyDescent="0.2">
      <c r="B1" s="76" t="s">
        <v>739</v>
      </c>
    </row>
    <row r="2" spans="1:2" x14ac:dyDescent="0.2">
      <c r="A2" s="671" t="s">
        <v>740</v>
      </c>
      <c r="B2" s="671"/>
    </row>
    <row r="3" spans="1:2" ht="13.5" customHeight="1" x14ac:dyDescent="0.2">
      <c r="A3" s="77" t="s">
        <v>741</v>
      </c>
      <c r="B3" s="77" t="s">
        <v>742</v>
      </c>
    </row>
    <row r="4" spans="1:2" ht="13.5" customHeight="1" x14ac:dyDescent="0.2">
      <c r="A4" s="78" t="s">
        <v>252</v>
      </c>
      <c r="B4" s="79" t="s">
        <v>743</v>
      </c>
    </row>
    <row r="5" spans="1:2" x14ac:dyDescent="0.2">
      <c r="A5" s="78" t="s">
        <v>253</v>
      </c>
      <c r="B5" s="79" t="s">
        <v>744</v>
      </c>
    </row>
    <row r="6" spans="1:2" x14ac:dyDescent="0.2">
      <c r="A6" s="78" t="s">
        <v>254</v>
      </c>
      <c r="B6" s="79" t="s">
        <v>745</v>
      </c>
    </row>
    <row r="7" spans="1:2" x14ac:dyDescent="0.2">
      <c r="A7" s="78" t="s">
        <v>255</v>
      </c>
      <c r="B7" s="79" t="s">
        <v>746</v>
      </c>
    </row>
    <row r="8" spans="1:2" x14ac:dyDescent="0.2">
      <c r="A8" s="78" t="s">
        <v>256</v>
      </c>
      <c r="B8" s="79" t="s">
        <v>747</v>
      </c>
    </row>
    <row r="9" spans="1:2" x14ac:dyDescent="0.2">
      <c r="A9" s="78" t="s">
        <v>257</v>
      </c>
      <c r="B9" s="79" t="s">
        <v>748</v>
      </c>
    </row>
    <row r="10" spans="1:2" x14ac:dyDescent="0.2">
      <c r="A10" s="78" t="s">
        <v>258</v>
      </c>
      <c r="B10" s="79" t="s">
        <v>749</v>
      </c>
    </row>
    <row r="11" spans="1:2" x14ac:dyDescent="0.2">
      <c r="A11" s="78" t="s">
        <v>259</v>
      </c>
      <c r="B11" s="79" t="s">
        <v>750</v>
      </c>
    </row>
    <row r="12" spans="1:2" x14ac:dyDescent="0.2">
      <c r="A12" s="78" t="s">
        <v>260</v>
      </c>
      <c r="B12" s="79" t="s">
        <v>751</v>
      </c>
    </row>
    <row r="13" spans="1:2" x14ac:dyDescent="0.2">
      <c r="A13" s="78" t="s">
        <v>752</v>
      </c>
      <c r="B13" s="79" t="s">
        <v>753</v>
      </c>
    </row>
    <row r="14" spans="1:2" x14ac:dyDescent="0.2">
      <c r="A14" s="78" t="s">
        <v>754</v>
      </c>
      <c r="B14" s="79" t="s">
        <v>755</v>
      </c>
    </row>
    <row r="15" spans="1:2" x14ac:dyDescent="0.2">
      <c r="A15" s="78" t="s">
        <v>756</v>
      </c>
      <c r="B15" s="79" t="s">
        <v>757</v>
      </c>
    </row>
    <row r="16" spans="1:2" x14ac:dyDescent="0.2">
      <c r="A16" s="78" t="s">
        <v>758</v>
      </c>
      <c r="B16" s="79" t="s">
        <v>759</v>
      </c>
    </row>
    <row r="17" spans="1:2" x14ac:dyDescent="0.2">
      <c r="A17" s="78" t="s">
        <v>760</v>
      </c>
      <c r="B17" s="79" t="s">
        <v>761</v>
      </c>
    </row>
    <row r="18" spans="1:2" x14ac:dyDescent="0.2">
      <c r="A18" s="78" t="s">
        <v>762</v>
      </c>
      <c r="B18" s="79" t="s">
        <v>763</v>
      </c>
    </row>
    <row r="19" spans="1:2" x14ac:dyDescent="0.2">
      <c r="A19" s="78" t="s">
        <v>764</v>
      </c>
      <c r="B19" s="79" t="s">
        <v>765</v>
      </c>
    </row>
    <row r="20" spans="1:2" x14ac:dyDescent="0.2">
      <c r="A20" s="78" t="s">
        <v>766</v>
      </c>
      <c r="B20" s="79" t="s">
        <v>767</v>
      </c>
    </row>
    <row r="21" spans="1:2" x14ac:dyDescent="0.2">
      <c r="A21" s="78" t="s">
        <v>768</v>
      </c>
      <c r="B21" s="79" t="s">
        <v>769</v>
      </c>
    </row>
    <row r="22" spans="1:2" x14ac:dyDescent="0.2">
      <c r="A22" s="78" t="s">
        <v>770</v>
      </c>
      <c r="B22" s="79" t="s">
        <v>771</v>
      </c>
    </row>
    <row r="23" spans="1:2" x14ac:dyDescent="0.2">
      <c r="A23" s="78" t="s">
        <v>772</v>
      </c>
      <c r="B23" s="79" t="s">
        <v>261</v>
      </c>
    </row>
    <row r="24" spans="1:2" x14ac:dyDescent="0.2">
      <c r="A24" s="78" t="s">
        <v>773</v>
      </c>
      <c r="B24" s="79" t="s">
        <v>774</v>
      </c>
    </row>
    <row r="25" spans="1:2" x14ac:dyDescent="0.2">
      <c r="A25" s="78" t="s">
        <v>775</v>
      </c>
      <c r="B25" s="79" t="s">
        <v>776</v>
      </c>
    </row>
    <row r="26" spans="1:2" x14ac:dyDescent="0.2">
      <c r="A26" s="78" t="s">
        <v>777</v>
      </c>
      <c r="B26" s="79" t="s">
        <v>778</v>
      </c>
    </row>
    <row r="27" spans="1:2" x14ac:dyDescent="0.2">
      <c r="A27" s="78" t="s">
        <v>779</v>
      </c>
      <c r="B27" s="79" t="s">
        <v>780</v>
      </c>
    </row>
    <row r="28" spans="1:2" x14ac:dyDescent="0.2">
      <c r="A28" s="78" t="s">
        <v>781</v>
      </c>
      <c r="B28" s="79" t="s">
        <v>782</v>
      </c>
    </row>
    <row r="29" spans="1:2" x14ac:dyDescent="0.2">
      <c r="A29" s="78" t="s">
        <v>783</v>
      </c>
      <c r="B29" s="79" t="s">
        <v>784</v>
      </c>
    </row>
    <row r="30" spans="1:2" ht="26" x14ac:dyDescent="0.2">
      <c r="A30" s="78" t="s">
        <v>785</v>
      </c>
      <c r="B30" s="80" t="s">
        <v>262</v>
      </c>
    </row>
    <row r="31" spans="1:2" ht="31.5" customHeight="1" x14ac:dyDescent="0.2">
      <c r="A31" s="78" t="s">
        <v>786</v>
      </c>
      <c r="B31" s="79" t="s">
        <v>787</v>
      </c>
    </row>
    <row r="32" spans="1:2" x14ac:dyDescent="0.2">
      <c r="A32" s="78" t="s">
        <v>788</v>
      </c>
      <c r="B32" s="79" t="s">
        <v>789</v>
      </c>
    </row>
    <row r="33" spans="1:2" x14ac:dyDescent="0.2">
      <c r="A33" s="78" t="s">
        <v>790</v>
      </c>
      <c r="B33" s="79" t="s">
        <v>791</v>
      </c>
    </row>
    <row r="34" spans="1:2" x14ac:dyDescent="0.2">
      <c r="A34" s="78" t="s">
        <v>792</v>
      </c>
      <c r="B34" s="79" t="s">
        <v>793</v>
      </c>
    </row>
    <row r="35" spans="1:2" ht="26" x14ac:dyDescent="0.2">
      <c r="A35" s="78" t="s">
        <v>794</v>
      </c>
      <c r="B35" s="80" t="s">
        <v>795</v>
      </c>
    </row>
    <row r="36" spans="1:2" ht="25.5" customHeight="1" x14ac:dyDescent="0.2">
      <c r="A36" s="78" t="s">
        <v>796</v>
      </c>
      <c r="B36" s="79" t="s">
        <v>797</v>
      </c>
    </row>
    <row r="37" spans="1:2" x14ac:dyDescent="0.2">
      <c r="A37" s="78" t="s">
        <v>798</v>
      </c>
      <c r="B37" s="79" t="s">
        <v>263</v>
      </c>
    </row>
    <row r="38" spans="1:2" x14ac:dyDescent="0.2">
      <c r="A38" s="78" t="s">
        <v>799</v>
      </c>
      <c r="B38" s="79" t="s">
        <v>800</v>
      </c>
    </row>
    <row r="39" spans="1:2" ht="13.5" customHeight="1" x14ac:dyDescent="0.2">
      <c r="A39" s="78" t="s">
        <v>801</v>
      </c>
      <c r="B39" s="79" t="s">
        <v>802</v>
      </c>
    </row>
    <row r="40" spans="1:2" ht="26" x14ac:dyDescent="0.2">
      <c r="A40" s="78" t="s">
        <v>264</v>
      </c>
      <c r="B40" s="80" t="s">
        <v>803</v>
      </c>
    </row>
    <row r="41" spans="1:2" ht="28.5" customHeight="1" x14ac:dyDescent="0.2">
      <c r="A41" s="78" t="s">
        <v>265</v>
      </c>
      <c r="B41" s="79" t="s">
        <v>804</v>
      </c>
    </row>
    <row r="42" spans="1:2" x14ac:dyDescent="0.2">
      <c r="A42" s="78" t="s">
        <v>805</v>
      </c>
      <c r="B42" s="79" t="s">
        <v>806</v>
      </c>
    </row>
    <row r="72" ht="13.5" customHeight="1" x14ac:dyDescent="0.2"/>
  </sheetData>
  <mergeCells count="1">
    <mergeCell ref="A2:B2"/>
  </mergeCells>
  <phoneticPr fontId="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16</vt:i4>
      </vt:variant>
    </vt:vector>
  </HeadingPairs>
  <TitlesOfParts>
    <vt:vector size="30" baseType="lpstr">
      <vt:lpstr>様式23号の16</vt:lpstr>
      <vt:lpstr>別紙１</vt:lpstr>
      <vt:lpstr>別紙２</vt:lpstr>
      <vt:lpstr>別紙1-1</vt:lpstr>
      <vt:lpstr>別紙2-1</vt:lpstr>
      <vt:lpstr>確認シート</vt:lpstr>
      <vt:lpstr>別紙１入力</vt:lpstr>
      <vt:lpstr>別紙２入力</vt:lpstr>
      <vt:lpstr>用途</vt:lpstr>
      <vt:lpstr>公共用水域と下水</vt:lpstr>
      <vt:lpstr>業種一覧</vt:lpstr>
      <vt:lpstr>廃棄物</vt:lpstr>
      <vt:lpstr>PRTR法対象物質</vt:lpstr>
      <vt:lpstr>府条例対象物質</vt:lpstr>
      <vt:lpstr>確認シート!Print_Area</vt:lpstr>
      <vt:lpstr>別紙１!Print_Area</vt:lpstr>
      <vt:lpstr>'別紙1-1'!Print_Area</vt:lpstr>
      <vt:lpstr>'別紙2-1'!Print_Area</vt:lpstr>
      <vt:lpstr>様式23号の16!Print_Area</vt:lpstr>
      <vt:lpstr>下水名</vt:lpstr>
      <vt:lpstr>河川名</vt:lpstr>
      <vt:lpstr>業種名</vt:lpstr>
      <vt:lpstr>公共用水域の名称</vt:lpstr>
      <vt:lpstr>条例ＶＯＣ</vt:lpstr>
      <vt:lpstr>条例物質名</vt:lpstr>
      <vt:lpstr>廃棄物種類</vt:lpstr>
      <vt:lpstr>廃棄物処理方法</vt:lpstr>
      <vt:lpstr>法ＶＯＣ</vt:lpstr>
      <vt:lpstr>法物質名</vt:lpstr>
      <vt:lpstr>用途一覧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2016-12-22T09:03:52Z</cp:lastPrinted>
  <dcterms:created xsi:type="dcterms:W3CDTF">2007-07-19T06:57:21Z</dcterms:created>
  <dcterms:modified xsi:type="dcterms:W3CDTF">2024-01-23T07:24:21Z</dcterms:modified>
</cp:coreProperties>
</file>